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5815" windowHeight="15615" tabRatio="291"/>
  </bookViews>
  <sheets>
    <sheet name="Sheet1" sheetId="36" r:id="rId1"/>
    <sheet name="Summary and Accessory" sheetId="14" state="hidden" r:id="rId2"/>
    <sheet name="inner box damage" sheetId="15" state="hidden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1" i="36" l="1"/>
  <c r="N122" i="36"/>
  <c r="N85" i="36"/>
  <c r="N149" i="36"/>
  <c r="N387" i="36" l="1"/>
  <c r="M362" i="36"/>
  <c r="L362" i="36"/>
  <c r="K362" i="36"/>
  <c r="J362" i="36"/>
  <c r="I362" i="36"/>
  <c r="H362" i="36"/>
  <c r="G362" i="36"/>
  <c r="M340" i="36"/>
  <c r="L340" i="36"/>
  <c r="K340" i="36"/>
  <c r="J340" i="36"/>
  <c r="I340" i="36"/>
  <c r="H340" i="36"/>
  <c r="G340" i="36"/>
  <c r="M315" i="36"/>
  <c r="L315" i="36"/>
  <c r="K315" i="36"/>
  <c r="J315" i="36"/>
  <c r="I315" i="36"/>
  <c r="H315" i="36"/>
  <c r="G315" i="36"/>
  <c r="N277" i="36"/>
  <c r="N60" i="36"/>
  <c r="N34" i="36"/>
  <c r="N7" i="36"/>
  <c r="M182" i="36"/>
  <c r="N340" i="36" l="1"/>
  <c r="N315" i="36"/>
  <c r="N362" i="36"/>
  <c r="Q25" i="15" l="1"/>
  <c r="C98" i="14"/>
  <c r="C76" i="14"/>
  <c r="C70" i="14"/>
  <c r="F70" i="14"/>
  <c r="E70" i="14"/>
  <c r="D70" i="14"/>
  <c r="B4" i="14"/>
  <c r="D4" i="14" s="1"/>
  <c r="C2" i="14"/>
  <c r="B2" i="14"/>
  <c r="C79" i="14" l="1"/>
  <c r="D2" i="14"/>
</calcChain>
</file>

<file path=xl/comments1.xml><?xml version="1.0" encoding="utf-8"?>
<comments xmlns="http://schemas.openxmlformats.org/spreadsheetml/2006/main">
  <authors>
    <author>Zheng, Mike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Zheng, Mike:</t>
        </r>
        <r>
          <rPr>
            <sz val="9"/>
            <color indexed="81"/>
            <rFont val="Tahoma"/>
            <family val="2"/>
          </rPr>
          <t xml:space="preserve">
Fedex carton</t>
        </r>
      </text>
    </comment>
    <comment ref="D64" authorId="0">
      <text>
        <r>
          <rPr>
            <b/>
            <sz val="9"/>
            <color indexed="81"/>
            <rFont val="Tahoma"/>
            <family val="2"/>
          </rPr>
          <t>Zheng, Mike:</t>
        </r>
        <r>
          <rPr>
            <sz val="9"/>
            <color indexed="81"/>
            <rFont val="Tahoma"/>
            <family val="2"/>
          </rPr>
          <t xml:space="preserve">
TNT carton</t>
        </r>
      </text>
    </comment>
    <comment ref="D65" authorId="0">
      <text>
        <r>
          <rPr>
            <b/>
            <sz val="9"/>
            <color indexed="81"/>
            <rFont val="Tahoma"/>
            <family val="2"/>
          </rPr>
          <t>Zheng, Mike:</t>
        </r>
        <r>
          <rPr>
            <sz val="9"/>
            <color indexed="81"/>
            <rFont val="Tahoma"/>
            <family val="2"/>
          </rPr>
          <t xml:space="preserve">
TNT carton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Zheng, Mike:</t>
        </r>
        <r>
          <rPr>
            <sz val="9"/>
            <color indexed="81"/>
            <rFont val="Tahoma"/>
            <family val="2"/>
          </rPr>
          <t xml:space="preserve">
TNT carton</t>
        </r>
      </text>
    </comment>
  </commentList>
</comments>
</file>

<file path=xl/sharedStrings.xml><?xml version="1.0" encoding="utf-8"?>
<sst xmlns="http://schemas.openxmlformats.org/spreadsheetml/2006/main" count="361" uniqueCount="167">
  <si>
    <t>889-6303</t>
  </si>
  <si>
    <t>889-1104</t>
  </si>
  <si>
    <t>889-9104</t>
  </si>
  <si>
    <t>889-6104</t>
  </si>
  <si>
    <t>889-1124</t>
  </si>
  <si>
    <t>889-3184</t>
  </si>
  <si>
    <t>889-0184</t>
  </si>
  <si>
    <t>889-0174</t>
  </si>
  <si>
    <t>889-0304</t>
  </si>
  <si>
    <t>Netherlands</t>
  </si>
  <si>
    <t>PI 598/17/72</t>
  </si>
  <si>
    <t>PI 598/17/73</t>
  </si>
  <si>
    <t>Belgium</t>
  </si>
  <si>
    <t>PI 598/17/74</t>
  </si>
  <si>
    <t>PI 598/17/75</t>
  </si>
  <si>
    <t>PI 598/17/76</t>
  </si>
  <si>
    <t>PI 598/17/77</t>
  </si>
  <si>
    <t>PI 598/17/78</t>
  </si>
  <si>
    <t>PI 598/17/79</t>
  </si>
  <si>
    <t>PI 598/17/80</t>
  </si>
  <si>
    <t>PI 598/17/81</t>
  </si>
  <si>
    <t>PI 598/17/82</t>
  </si>
  <si>
    <t>PI 598/17/83</t>
  </si>
  <si>
    <t>PI 598/17/85-87</t>
  </si>
  <si>
    <t>PI 598/17/84</t>
  </si>
  <si>
    <t>PI 598/17/88</t>
  </si>
  <si>
    <t>PI 598/17/90</t>
  </si>
  <si>
    <t>PI 598/17/91</t>
  </si>
  <si>
    <t>PI 598/17/92</t>
  </si>
  <si>
    <t>PI 598/17/93</t>
  </si>
  <si>
    <t>France</t>
  </si>
  <si>
    <t>PI 598/17/100</t>
  </si>
  <si>
    <t>PI 598/17/101</t>
  </si>
  <si>
    <t>PI 598/17/102</t>
  </si>
  <si>
    <t>PI 598/17/103</t>
  </si>
  <si>
    <t>PI 598/17/104</t>
  </si>
  <si>
    <t>PI 598/17/106</t>
  </si>
  <si>
    <t>Total CBM</t>
  </si>
  <si>
    <t>Korea</t>
  </si>
  <si>
    <t>PI 598/17/114</t>
  </si>
  <si>
    <t>Singapore</t>
  </si>
  <si>
    <t>PI 598/17/115</t>
  </si>
  <si>
    <t>Spain</t>
  </si>
  <si>
    <t>PI 598/17/108</t>
  </si>
  <si>
    <t>PI 598/17/109</t>
  </si>
  <si>
    <t>PI 598/17/110</t>
  </si>
  <si>
    <t>PI 598/17/111</t>
  </si>
  <si>
    <t>PI 598/17/112</t>
  </si>
  <si>
    <t>UK</t>
  </si>
  <si>
    <t>PI 598/17/94</t>
  </si>
  <si>
    <t>Czech</t>
  </si>
  <si>
    <t>PI 598/17/97</t>
  </si>
  <si>
    <t>PI 598/17/98</t>
  </si>
  <si>
    <t>PI 598/17/99</t>
  </si>
  <si>
    <t>PI 598/17/105</t>
  </si>
  <si>
    <t>Italy</t>
  </si>
  <si>
    <t>Japan</t>
  </si>
  <si>
    <t>PI 598/17/113</t>
  </si>
  <si>
    <t>USA</t>
  </si>
  <si>
    <t>PI 598/17/117</t>
  </si>
  <si>
    <t>Canada</t>
  </si>
  <si>
    <t>PI 598/17/116</t>
  </si>
  <si>
    <t>PI 598/18/006</t>
  </si>
  <si>
    <t>PI 598/17/135</t>
  </si>
  <si>
    <t>PI 598/18/002</t>
  </si>
  <si>
    <t>PI 598/18/003</t>
  </si>
  <si>
    <t>PI 598/18/004</t>
  </si>
  <si>
    <t>PI 598/18/005</t>
  </si>
  <si>
    <t>PI 598/17/72R</t>
  </si>
  <si>
    <t>PI 598/17/76R</t>
  </si>
  <si>
    <t>PI 598/17/80R</t>
  </si>
  <si>
    <t>PI 598/17/81R</t>
  </si>
  <si>
    <t>PI 598/18/009</t>
  </si>
  <si>
    <t>China</t>
  </si>
  <si>
    <t>PI 598/18/008DS</t>
  </si>
  <si>
    <t>INV1006-0318</t>
  </si>
  <si>
    <t>PI 598/18/010</t>
  </si>
  <si>
    <t>PI 598/18/011</t>
  </si>
  <si>
    <t>Received</t>
  </si>
  <si>
    <t>Used</t>
  </si>
  <si>
    <t>Balance</t>
  </si>
  <si>
    <t>cartons</t>
  </si>
  <si>
    <t>scotch type</t>
  </si>
  <si>
    <t>order summary</t>
  </si>
  <si>
    <t>Country</t>
  </si>
  <si>
    <t>PI No</t>
  </si>
  <si>
    <t>Pairs</t>
  </si>
  <si>
    <t>Cartons</t>
  </si>
  <si>
    <t>Total Weight(KG)</t>
  </si>
  <si>
    <t>Courier booking no.</t>
  </si>
  <si>
    <t>PI 598/17/95 &amp; 96</t>
  </si>
  <si>
    <t>812481172723</t>
  </si>
  <si>
    <t>Delivered to KWE 02/26</t>
  </si>
  <si>
    <t>PI 598/17/107, 122</t>
  </si>
  <si>
    <t>Fedex picks in 03/05.</t>
  </si>
  <si>
    <t>Delivered to FTN 2/24</t>
  </si>
  <si>
    <t>PI 598/18/006, 007NL</t>
  </si>
  <si>
    <t>Total</t>
  </si>
  <si>
    <t>Inventory</t>
  </si>
  <si>
    <t>BATA BULLETS</t>
  </si>
  <si>
    <t>BATA TENNIS</t>
  </si>
  <si>
    <t>HOTSHOT CLASSICS</t>
  </si>
  <si>
    <t>Discrepancy</t>
  </si>
  <si>
    <t>Return/import</t>
  </si>
  <si>
    <t>PI 598/17/94R</t>
  </si>
  <si>
    <t>PI 598/17/74R (36)</t>
  </si>
  <si>
    <t>PI 598/17/100R (120)</t>
  </si>
  <si>
    <t>PI 598/17/103R(96)</t>
  </si>
  <si>
    <t>PI 598/17/104R(156)</t>
  </si>
  <si>
    <t>PI 598/17/109R (16)</t>
  </si>
  <si>
    <t>PI 598/17/107R-(263)</t>
  </si>
  <si>
    <t>PI 598/18/006, 007SN</t>
  </si>
  <si>
    <t>Australia</t>
  </si>
  <si>
    <t>PI 598/18/006AU (92)</t>
  </si>
  <si>
    <t>1214 ctns; 11601pairs</t>
  </si>
  <si>
    <t>MCB214296 (MCC)</t>
  </si>
  <si>
    <t>PI598/18/012US-I(38)</t>
  </si>
  <si>
    <t>771853652917 (Fedex)</t>
  </si>
  <si>
    <t>PI 598/17/113 (4000pairs)</t>
  </si>
  <si>
    <t>(All)</t>
  </si>
  <si>
    <t>Article No</t>
  </si>
  <si>
    <t>Size</t>
  </si>
  <si>
    <t>Inner pack damage</t>
  </si>
  <si>
    <t>94R (UK)</t>
  </si>
  <si>
    <t>Count of Inner pack damage</t>
  </si>
  <si>
    <t>Column Labels</t>
  </si>
  <si>
    <t>Row Labels</t>
  </si>
  <si>
    <t>(blank)</t>
  </si>
  <si>
    <t>Grand Total</t>
  </si>
  <si>
    <t>103R(France)</t>
  </si>
  <si>
    <t>104R(France_</t>
  </si>
  <si>
    <t>Article/Siz</t>
  </si>
  <si>
    <t>109R(Spain)</t>
  </si>
  <si>
    <t>INV1007-0418-1</t>
  </si>
  <si>
    <t xml:space="preserve">426878492458 </t>
  </si>
  <si>
    <t>PI 598/18/115</t>
  </si>
  <si>
    <t>772001519544</t>
  </si>
  <si>
    <t>800-2101</t>
  </si>
  <si>
    <t>800-5101</t>
  </si>
  <si>
    <t>880-9304</t>
  </si>
  <si>
    <t>889-5301</t>
  </si>
  <si>
    <t>884-1401</t>
  </si>
  <si>
    <t>889-1101</t>
  </si>
  <si>
    <t>US SIZE</t>
  </si>
  <si>
    <t>EUROPEAN SIZE</t>
  </si>
  <si>
    <t>QTY</t>
  </si>
  <si>
    <t>Mens Grey Herringbone High Top Wool with Leather Trim</t>
  </si>
  <si>
    <t>Mens Red Wine High Top Wool with Leather Trim</t>
  </si>
  <si>
    <t>Mens Bata Bullets Classic Black Low Top Canvas</t>
  </si>
  <si>
    <t>Qty</t>
  </si>
  <si>
    <t>Mens Bata Bullets Classic Blue Low Top Canvas</t>
  </si>
  <si>
    <t xml:space="preserve"> Mens Bata Bullets White Low Top with Blue Foxing</t>
  </si>
  <si>
    <t>Mens Blue Tone-on-Tone Low Top Wool</t>
  </si>
  <si>
    <t xml:space="preserve"> Mens Bata Hotshots White &amp; Blue Low Top Canvas</t>
  </si>
  <si>
    <t>Mens Red &amp; Blue Low Top Canvas</t>
  </si>
  <si>
    <t>Mens Black &amp; Yellow Low Top Canvas</t>
  </si>
  <si>
    <t>Mens Red and Blue Tartan Low Top Wool with Leather Trim</t>
  </si>
  <si>
    <t>Mens Green Low Top Wool with Leather Trim</t>
  </si>
  <si>
    <t>Mens Brown Low Top Leather</t>
  </si>
  <si>
    <t>Mens Grey Low Top Wool</t>
  </si>
  <si>
    <t xml:space="preserve"> Womens John Wooden Low Top Pink Logo Leather</t>
  </si>
  <si>
    <t>Style #</t>
  </si>
  <si>
    <t>880-5101</t>
  </si>
  <si>
    <t>880-7101</t>
  </si>
  <si>
    <t>880-4101</t>
  </si>
  <si>
    <t>880-2301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</si>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</sst>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3" xfId="0" applyBorder="1"/>
    <xf numFmtId="0" fontId="8" fillId="4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0" fillId="0" borderId="0" xfId="0" applyFont="1"/>
    <xf numFmtId="0" fontId="9" fillId="4" borderId="2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常规 2" xfId="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182</xdr:row>
      <xdr:rowOff>0</xdr:rowOff>
    </xdr:from>
    <xdr:to>
      <xdr:col>9</xdr:col>
      <xdr:colOff>533400</xdr:colOff>
      <xdr:row>210</xdr:row>
      <xdr:rowOff>57150</xdr:rowOff>
    </xdr:to>
    <xdr:pic>
      <xdr:nvPicPr>
        <xdr:cNvPr id="2" name="Picture 1" descr="Qoo10 - [M] Bata Heritage Grey Herringbone High Top Wool w Leather Trim :  Men's Bags &amp; Shoes">
          <a:extLst>
            <a:ext uri="{FF2B5EF4-FFF2-40B4-BE49-F238E27FC236}">
              <a16:creationId xmlns:a16="http://schemas.microsoft.com/office/drawing/2014/main" xmlns="" id="{FE888E9D-A774-42AF-8F40-FEBAFF903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5410200" cy="541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971550</xdr:colOff>
      <xdr:row>217</xdr:row>
      <xdr:rowOff>0</xdr:rowOff>
    </xdr:from>
    <xdr:to>
      <xdr:col>9</xdr:col>
      <xdr:colOff>485775</xdr:colOff>
      <xdr:row>245</xdr:row>
      <xdr:rowOff>142875</xdr:rowOff>
    </xdr:to>
    <xdr:pic>
      <xdr:nvPicPr>
        <xdr:cNvPr id="3" name="Picture 2" descr="Qoo10 - [W] Bata Heritage Red High Top Wool with Leather Trim : Shoes">
          <a:extLst>
            <a:ext uri="{FF2B5EF4-FFF2-40B4-BE49-F238E27FC236}">
              <a16:creationId xmlns:a16="http://schemas.microsoft.com/office/drawing/2014/main" xmlns="" id="{BE33265B-4C0A-4643-B396-C89FED84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9525000"/>
          <a:ext cx="5495925" cy="549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7</xdr:row>
      <xdr:rowOff>19050</xdr:rowOff>
    </xdr:from>
    <xdr:to>
      <xdr:col>10</xdr:col>
      <xdr:colOff>257175</xdr:colOff>
      <xdr:row>26</xdr:row>
      <xdr:rowOff>171450</xdr:rowOff>
    </xdr:to>
    <xdr:pic>
      <xdr:nvPicPr>
        <xdr:cNvPr id="4" name="Picture 3" descr="Unisex Bata Bullets Low Cut Sneakers - Black/Cream">
          <a:extLst>
            <a:ext uri="{FF2B5EF4-FFF2-40B4-BE49-F238E27FC236}">
              <a16:creationId xmlns:a16="http://schemas.microsoft.com/office/drawing/2014/main" xmlns="" id="{02FAA926-05AA-47F7-9CED-C015788839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" t="46888" r="-167" b="8889"/>
        <a:stretch/>
      </xdr:blipFill>
      <xdr:spPr bwMode="auto">
        <a:xfrm>
          <a:off x="1019175" y="16916400"/>
          <a:ext cx="57150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1076325</xdr:colOff>
      <xdr:row>34</xdr:row>
      <xdr:rowOff>19050</xdr:rowOff>
    </xdr:from>
    <xdr:to>
      <xdr:col>12</xdr:col>
      <xdr:colOff>123825</xdr:colOff>
      <xdr:row>54</xdr:row>
      <xdr:rowOff>38100</xdr:rowOff>
    </xdr:to>
    <xdr:pic>
      <xdr:nvPicPr>
        <xdr:cNvPr id="5" name="Picture 4" descr="Bata Bullets Low Cut Canvas - navy – Good As Gold">
          <a:extLst>
            <a:ext uri="{FF2B5EF4-FFF2-40B4-BE49-F238E27FC236}">
              <a16:creationId xmlns:a16="http://schemas.microsoft.com/office/drawing/2014/main" xmlns="" id="{4164AA95-3E77-44CB-A987-36D59A249A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85" b="12408"/>
        <a:stretch/>
      </xdr:blipFill>
      <xdr:spPr bwMode="auto">
        <a:xfrm>
          <a:off x="1076325" y="22621875"/>
          <a:ext cx="6858000" cy="384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62</xdr:row>
      <xdr:rowOff>9525</xdr:rowOff>
    </xdr:from>
    <xdr:to>
      <xdr:col>10</xdr:col>
      <xdr:colOff>466725</xdr:colOff>
      <xdr:row>78</xdr:row>
      <xdr:rowOff>128093</xdr:rowOff>
    </xdr:to>
    <xdr:pic>
      <xdr:nvPicPr>
        <xdr:cNvPr id="7" name="Picture 6" descr="Bata Bata Bullets Low Can (White/blue), (28 €) | Large selection of  outlet-styles | Booztlet.com">
          <a:extLst>
            <a:ext uri="{FF2B5EF4-FFF2-40B4-BE49-F238E27FC236}">
              <a16:creationId xmlns:a16="http://schemas.microsoft.com/office/drawing/2014/main" xmlns="" id="{C28BFF4F-E771-44E4-B526-3FF79E780F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00"/>
        <a:stretch/>
      </xdr:blipFill>
      <xdr:spPr bwMode="auto">
        <a:xfrm>
          <a:off x="1752600" y="28546425"/>
          <a:ext cx="5305425" cy="3166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1104899</xdr:colOff>
      <xdr:row>276</xdr:row>
      <xdr:rowOff>200024</xdr:rowOff>
    </xdr:from>
    <xdr:to>
      <xdr:col>11</xdr:col>
      <xdr:colOff>123824</xdr:colOff>
      <xdr:row>309</xdr:row>
      <xdr:rowOff>104774</xdr:rowOff>
    </xdr:to>
    <xdr:pic>
      <xdr:nvPicPr>
        <xdr:cNvPr id="8" name="Picture 7" descr="Qoo10 - [M] Bata Heritage Blue Tone-on-Tone (Low Top Wool) : Shoes">
          <a:extLst>
            <a:ext uri="{FF2B5EF4-FFF2-40B4-BE49-F238E27FC236}">
              <a16:creationId xmlns:a16="http://schemas.microsoft.com/office/drawing/2014/main" xmlns="" id="{91546911-52DB-44F9-BCC5-F8C21A208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899" y="33604199"/>
          <a:ext cx="6219825" cy="621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315</xdr:row>
      <xdr:rowOff>19049</xdr:rowOff>
    </xdr:from>
    <xdr:to>
      <xdr:col>11</xdr:col>
      <xdr:colOff>438151</xdr:colOff>
      <xdr:row>333</xdr:row>
      <xdr:rowOff>171450</xdr:rowOff>
    </xdr:to>
    <xdr:pic>
      <xdr:nvPicPr>
        <xdr:cNvPr id="9" name="Picture 8" descr="Men's shoes Baťa Hotshot Low Top White/ Blue | Footshop">
          <a:extLst>
            <a:ext uri="{FF2B5EF4-FFF2-40B4-BE49-F238E27FC236}">
              <a16:creationId xmlns:a16="http://schemas.microsoft.com/office/drawing/2014/main" xmlns="" id="{B304EBAF-E172-4802-A76F-03883EF61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5"/>
        <a:stretch/>
      </xdr:blipFill>
      <xdr:spPr bwMode="auto">
        <a:xfrm>
          <a:off x="1123951" y="41700449"/>
          <a:ext cx="6515100" cy="3600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340</xdr:row>
      <xdr:rowOff>95250</xdr:rowOff>
    </xdr:from>
    <xdr:to>
      <xdr:col>10</xdr:col>
      <xdr:colOff>381000</xdr:colOff>
      <xdr:row>355</xdr:row>
      <xdr:rowOff>187340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ED2FE4E4-12C5-4911-ACCE-A9FC96320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09675" y="47101125"/>
          <a:ext cx="5762625" cy="294959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362</xdr:row>
      <xdr:rowOff>28574</xdr:rowOff>
    </xdr:from>
    <xdr:to>
      <xdr:col>10</xdr:col>
      <xdr:colOff>542925</xdr:colOff>
      <xdr:row>381</xdr:row>
      <xdr:rowOff>28575</xdr:rowOff>
    </xdr:to>
    <xdr:pic>
      <xdr:nvPicPr>
        <xdr:cNvPr id="12" name="Picture 11" descr="Bata Hotshot Classic Collection | Bata, Classic collection, Classic">
          <a:extLst>
            <a:ext uri="{FF2B5EF4-FFF2-40B4-BE49-F238E27FC236}">
              <a16:creationId xmlns:a16="http://schemas.microsoft.com/office/drawing/2014/main" xmlns="" id="{14949438-C375-40D0-B8C4-B8CEA5ACAD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16" b="22107"/>
        <a:stretch/>
      </xdr:blipFill>
      <xdr:spPr bwMode="auto">
        <a:xfrm>
          <a:off x="1419225" y="51911249"/>
          <a:ext cx="5715000" cy="363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387</xdr:row>
      <xdr:rowOff>0</xdr:rowOff>
    </xdr:from>
    <xdr:to>
      <xdr:col>9</xdr:col>
      <xdr:colOff>76200</xdr:colOff>
      <xdr:row>412</xdr:row>
      <xdr:rowOff>171450</xdr:rowOff>
    </xdr:to>
    <xdr:pic>
      <xdr:nvPicPr>
        <xdr:cNvPr id="14" name="Picture 13" descr="Qoo10 - [M] Bata Heritage John Wooden Low Top (Pink Logo Leather) : Shoes">
          <a:extLst>
            <a:ext uri="{FF2B5EF4-FFF2-40B4-BE49-F238E27FC236}">
              <a16:creationId xmlns:a16="http://schemas.microsoft.com/office/drawing/2014/main" xmlns="" id="{4A207455-E83C-485A-91D7-866B177D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57283350"/>
          <a:ext cx="4953000" cy="495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149</xdr:row>
      <xdr:rowOff>38100</xdr:rowOff>
    </xdr:from>
    <xdr:to>
      <xdr:col>10</xdr:col>
      <xdr:colOff>152400</xdr:colOff>
      <xdr:row>175</xdr:row>
      <xdr:rowOff>19050</xdr:rowOff>
    </xdr:to>
    <xdr:pic>
      <xdr:nvPicPr>
        <xdr:cNvPr id="16" name="Picture 15" descr="Qoo10 - [M] Bata Heritage Red and Blue Tartan Low Top Wool with Leather  Trim : Shoes">
          <a:extLst>
            <a:ext uri="{FF2B5EF4-FFF2-40B4-BE49-F238E27FC236}">
              <a16:creationId xmlns:a16="http://schemas.microsoft.com/office/drawing/2014/main" xmlns="" id="{00A1D7AF-6FCE-42F4-9F4B-0F3A71515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63950850"/>
          <a:ext cx="4953000" cy="495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85</xdr:row>
      <xdr:rowOff>28575</xdr:rowOff>
    </xdr:from>
    <xdr:to>
      <xdr:col>10</xdr:col>
      <xdr:colOff>361950</xdr:colOff>
      <xdr:row>115</xdr:row>
      <xdr:rowOff>114300</xdr:rowOff>
    </xdr:to>
    <xdr:pic>
      <xdr:nvPicPr>
        <xdr:cNvPr id="17" name="Picture 16" descr="Qoo10 - [W] Bata Heritage Green (Low Top Wool with Leather Trim) : Shoes">
          <a:extLst>
            <a:ext uri="{FF2B5EF4-FFF2-40B4-BE49-F238E27FC236}">
              <a16:creationId xmlns:a16="http://schemas.microsoft.com/office/drawing/2014/main" xmlns="" id="{588C4792-4D9C-48B5-ABC5-89D04910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70904100"/>
          <a:ext cx="5819775" cy="581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10</xdr:col>
      <xdr:colOff>485775</xdr:colOff>
      <xdr:row>142</xdr:row>
      <xdr:rowOff>152400</xdr:rowOff>
    </xdr:to>
    <xdr:pic>
      <xdr:nvPicPr>
        <xdr:cNvPr id="18" name="Picture 17" descr="Footshop Leather Baťa Bullets Low Top Brown for Men - Lyst">
          <a:extLst>
            <a:ext uri="{FF2B5EF4-FFF2-40B4-BE49-F238E27FC236}">
              <a16:creationId xmlns:a16="http://schemas.microsoft.com/office/drawing/2014/main" xmlns="" id="{67EF5446-888B-4E22-9632-B2ECD52D7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8533625"/>
          <a:ext cx="5972175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400050</xdr:colOff>
      <xdr:row>251</xdr:row>
      <xdr:rowOff>38100</xdr:rowOff>
    </xdr:from>
    <xdr:to>
      <xdr:col>11</xdr:col>
      <xdr:colOff>152400</xdr:colOff>
      <xdr:row>271</xdr:row>
      <xdr:rowOff>57150</xdr:rowOff>
    </xdr:to>
    <xdr:pic>
      <xdr:nvPicPr>
        <xdr:cNvPr id="19" name="Picture 18" descr="Bata Heritage">
          <a:extLst>
            <a:ext uri="{FF2B5EF4-FFF2-40B4-BE49-F238E27FC236}">
              <a16:creationId xmlns:a16="http://schemas.microsoft.com/office/drawing/2014/main" xmlns="" id="{CF47086D-B090-4000-BDF3-4CD61872EC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76" b="23125"/>
        <a:stretch/>
      </xdr:blipFill>
      <xdr:spPr bwMode="auto">
        <a:xfrm>
          <a:off x="1504950" y="84343875"/>
          <a:ext cx="5848350" cy="384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Bata%20Inventory-20180116%20(CCRE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89.458750810183" createdVersion="5" refreshedVersion="5" minRefreshableVersion="3" recordCount="24">
  <cacheSource type="worksheet">
    <worksheetSource ref="A2:D39" sheet="inner box damage" r:id="rId2"/>
  </cacheSource>
  <cacheFields count="5">
    <cacheField name="PI No" numFmtId="0">
      <sharedItems containsBlank="1" count="4">
        <s v="94R (UK)"/>
        <s v="103R(France)"/>
        <s v="104R(France_"/>
        <m/>
      </sharedItems>
    </cacheField>
    <cacheField name="Article No" numFmtId="0">
      <sharedItems containsBlank="1" count="8">
        <s v="889-3184"/>
        <s v="889-0184"/>
        <s v="889-1124"/>
        <s v="889-0174"/>
        <s v="889-0304"/>
        <s v="889-1104"/>
        <s v="889-9104"/>
        <m/>
      </sharedItems>
    </cacheField>
    <cacheField name="Size" numFmtId="0">
      <sharedItems containsString="0" containsBlank="1" containsNumber="1" minValue="3.5" maxValue="10" count="11">
        <n v="6.5"/>
        <n v="7"/>
        <n v="9"/>
        <n v="9.5"/>
        <n v="10"/>
        <n v="5"/>
        <n v="8"/>
        <n v="3.5"/>
        <n v="6"/>
        <n v="4"/>
        <m/>
      </sharedItems>
    </cacheField>
    <cacheField name="Inner pack damage" numFmtId="0">
      <sharedItems containsString="0" containsBlank="1" containsNumber="1" containsInteger="1" minValue="1" maxValue="2"/>
    </cacheField>
    <cacheField name="Remar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  <n v="1"/>
    <s v="slight"/>
  </r>
  <r>
    <x v="0"/>
    <x v="0"/>
    <x v="1"/>
    <n v="1"/>
    <s v="slight"/>
  </r>
  <r>
    <x v="0"/>
    <x v="0"/>
    <x v="2"/>
    <n v="1"/>
    <s v="slight"/>
  </r>
  <r>
    <x v="0"/>
    <x v="0"/>
    <x v="3"/>
    <n v="1"/>
    <s v="broken"/>
  </r>
  <r>
    <x v="0"/>
    <x v="0"/>
    <x v="4"/>
    <n v="1"/>
    <s v="broken"/>
  </r>
  <r>
    <x v="0"/>
    <x v="1"/>
    <x v="5"/>
    <n v="1"/>
    <s v="deformation"/>
  </r>
  <r>
    <x v="0"/>
    <x v="1"/>
    <x v="0"/>
    <n v="1"/>
    <s v="deformation"/>
  </r>
  <r>
    <x v="1"/>
    <x v="2"/>
    <x v="6"/>
    <n v="1"/>
    <s v="broken"/>
  </r>
  <r>
    <x v="1"/>
    <x v="3"/>
    <x v="7"/>
    <n v="1"/>
    <s v="broken"/>
  </r>
  <r>
    <x v="1"/>
    <x v="3"/>
    <x v="8"/>
    <n v="1"/>
    <s v="broken"/>
  </r>
  <r>
    <x v="1"/>
    <x v="3"/>
    <x v="0"/>
    <n v="1"/>
    <s v="broken"/>
  </r>
  <r>
    <x v="1"/>
    <x v="3"/>
    <x v="1"/>
    <n v="1"/>
    <s v="broken"/>
  </r>
  <r>
    <x v="1"/>
    <x v="4"/>
    <x v="3"/>
    <n v="1"/>
    <s v="broken"/>
  </r>
  <r>
    <x v="1"/>
    <x v="4"/>
    <x v="4"/>
    <n v="1"/>
    <s v="broken"/>
  </r>
  <r>
    <x v="2"/>
    <x v="5"/>
    <x v="7"/>
    <n v="1"/>
    <s v="broken"/>
  </r>
  <r>
    <x v="2"/>
    <x v="5"/>
    <x v="1"/>
    <n v="2"/>
    <s v="broken"/>
  </r>
  <r>
    <x v="2"/>
    <x v="5"/>
    <x v="2"/>
    <n v="1"/>
    <s v="broken"/>
  </r>
  <r>
    <x v="2"/>
    <x v="6"/>
    <x v="5"/>
    <n v="1"/>
    <s v="broken"/>
  </r>
  <r>
    <x v="2"/>
    <x v="6"/>
    <x v="3"/>
    <n v="2"/>
    <s v="broken"/>
  </r>
  <r>
    <x v="2"/>
    <x v="3"/>
    <x v="5"/>
    <n v="2"/>
    <s v="broken"/>
  </r>
  <r>
    <x v="2"/>
    <x v="1"/>
    <x v="7"/>
    <n v="1"/>
    <s v="broken"/>
  </r>
  <r>
    <x v="2"/>
    <x v="1"/>
    <x v="9"/>
    <n v="2"/>
    <s v="broken"/>
  </r>
  <r>
    <x v="2"/>
    <x v="1"/>
    <x v="1"/>
    <n v="1"/>
    <s v="broken"/>
  </r>
  <r>
    <x v="3"/>
    <x v="7"/>
    <x v="1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3:R13" firstHeaderRow="1" firstDataRow="2" firstDataCol="1" rowPageCount="1" colPageCount="1"/>
  <pivotFields count="5">
    <pivotField axis="axisPage" showAll="0">
      <items count="5">
        <item x="1"/>
        <item x="2"/>
        <item x="0"/>
        <item x="3"/>
        <item t="default"/>
      </items>
    </pivotField>
    <pivotField axis="axisRow" showAll="0">
      <items count="9">
        <item x="3"/>
        <item x="1"/>
        <item x="4"/>
        <item x="5"/>
        <item x="2"/>
        <item x="0"/>
        <item x="6"/>
        <item x="7"/>
        <item t="default"/>
      </items>
    </pivotField>
    <pivotField axis="axisCol" showAll="0">
      <items count="12">
        <item x="7"/>
        <item x="9"/>
        <item x="5"/>
        <item x="8"/>
        <item x="0"/>
        <item x="1"/>
        <item x="6"/>
        <item x="2"/>
        <item x="3"/>
        <item x="4"/>
        <item x="10"/>
        <item t="default"/>
      </items>
    </pivotField>
    <pivotField dataField="1"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0" hier="-1"/>
  </pageFields>
  <dataFields count="1">
    <dataField name="Count of Inner pack damage" fld="3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16"/>
  <sheetViews>
    <sheetView tabSelected="1" workbookViewId="0">
      <selection activeCell="L416" sqref="L416:M416"/>
    </sheetView>
  </sheetViews>
  <sheetFormatPr defaultRowHeight="15"/>
  <cols>
    <col min="1" max="1" width="16.5703125" bestFit="1" customWidth="1"/>
    <col min="13" max="14" width="12.5703125" bestFit="1" customWidth="1"/>
  </cols>
  <sheetData>
    <row r="3" spans="1:14" ht="50.25" customHeight="1">
      <c r="B3" s="27" t="s">
        <v>148</v>
      </c>
      <c r="C3" s="28"/>
      <c r="D3" s="28"/>
      <c r="E3" s="28"/>
      <c r="F3" s="28"/>
      <c r="G3" s="28"/>
      <c r="H3" s="28"/>
      <c r="I3" s="28"/>
      <c r="J3" s="28"/>
    </row>
    <row r="5" spans="1:14" ht="15.75">
      <c r="A5" s="17" t="s">
        <v>143</v>
      </c>
      <c r="B5" s="17"/>
      <c r="C5" s="17">
        <v>5</v>
      </c>
      <c r="D5" s="17">
        <v>5.5</v>
      </c>
      <c r="E5" s="17">
        <v>6</v>
      </c>
      <c r="F5" s="17">
        <v>7</v>
      </c>
      <c r="G5" s="17">
        <v>7.5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6"/>
    </row>
    <row r="6" spans="1:14" ht="15.75">
      <c r="A6" s="17" t="s">
        <v>144</v>
      </c>
      <c r="B6" s="17">
        <v>35</v>
      </c>
      <c r="C6" s="17">
        <v>36</v>
      </c>
      <c r="D6" s="17">
        <v>37</v>
      </c>
      <c r="E6" s="17">
        <v>38</v>
      </c>
      <c r="F6" s="17">
        <v>39</v>
      </c>
      <c r="G6" s="17">
        <v>40</v>
      </c>
      <c r="H6" s="17">
        <v>41</v>
      </c>
      <c r="I6" s="17">
        <v>42</v>
      </c>
      <c r="J6" s="17">
        <v>43</v>
      </c>
      <c r="K6" s="17">
        <v>44</v>
      </c>
      <c r="L6" s="17">
        <v>45</v>
      </c>
      <c r="M6" s="17">
        <v>46</v>
      </c>
      <c r="N6" s="17" t="s">
        <v>128</v>
      </c>
    </row>
    <row r="7" spans="1:14" ht="15.75">
      <c r="A7" s="17" t="s">
        <v>149</v>
      </c>
      <c r="B7" s="20">
        <v>19</v>
      </c>
      <c r="C7" s="20">
        <v>54</v>
      </c>
      <c r="D7" s="20">
        <v>54</v>
      </c>
      <c r="E7" s="20">
        <v>33</v>
      </c>
      <c r="F7" s="20">
        <v>38</v>
      </c>
      <c r="G7" s="20">
        <v>95</v>
      </c>
      <c r="H7" s="20">
        <v>97</v>
      </c>
      <c r="I7" s="20">
        <v>39</v>
      </c>
      <c r="J7" s="20">
        <v>16</v>
      </c>
      <c r="K7" s="20">
        <v>28</v>
      </c>
      <c r="L7" s="20">
        <v>7</v>
      </c>
      <c r="M7" s="20">
        <v>26</v>
      </c>
      <c r="N7" s="21">
        <f t="shared" ref="N7" si="0">SUM(A7:M7)</f>
        <v>506</v>
      </c>
    </row>
    <row r="8" spans="1:14" ht="15.75">
      <c r="A8" s="25" t="s">
        <v>161</v>
      </c>
    </row>
    <row r="9" spans="1:14" ht="15.75">
      <c r="A9" s="25" t="s">
        <v>3</v>
      </c>
    </row>
    <row r="29" spans="1:14" ht="15.75" thickBo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ht="56.25" customHeight="1">
      <c r="B30" s="27" t="s">
        <v>150</v>
      </c>
      <c r="C30" s="28"/>
      <c r="D30" s="28"/>
      <c r="E30" s="28"/>
      <c r="F30" s="28"/>
      <c r="G30" s="28"/>
      <c r="H30" s="28"/>
      <c r="I30" s="28"/>
      <c r="J30" s="28"/>
    </row>
    <row r="32" spans="1:14" ht="15.75">
      <c r="A32" s="17" t="s">
        <v>143</v>
      </c>
      <c r="B32" s="17"/>
      <c r="C32" s="17">
        <v>5</v>
      </c>
      <c r="D32" s="17">
        <v>5.5</v>
      </c>
      <c r="E32" s="17">
        <v>6</v>
      </c>
      <c r="F32" s="17">
        <v>7</v>
      </c>
      <c r="G32" s="17">
        <v>7.5</v>
      </c>
      <c r="H32" s="17">
        <v>8</v>
      </c>
      <c r="I32" s="17">
        <v>9</v>
      </c>
      <c r="J32" s="17">
        <v>10</v>
      </c>
      <c r="K32" s="17">
        <v>11</v>
      </c>
      <c r="L32" s="17">
        <v>12</v>
      </c>
      <c r="M32" s="17">
        <v>13</v>
      </c>
      <c r="N32" s="16"/>
    </row>
    <row r="33" spans="1:14" ht="15.75">
      <c r="A33" s="17" t="s">
        <v>144</v>
      </c>
      <c r="B33" s="17">
        <v>35</v>
      </c>
      <c r="C33" s="17">
        <v>36</v>
      </c>
      <c r="D33" s="17">
        <v>37</v>
      </c>
      <c r="E33" s="17">
        <v>38</v>
      </c>
      <c r="F33" s="17">
        <v>39</v>
      </c>
      <c r="G33" s="17">
        <v>40</v>
      </c>
      <c r="H33" s="17">
        <v>41</v>
      </c>
      <c r="I33" s="17">
        <v>42</v>
      </c>
      <c r="J33" s="17">
        <v>43</v>
      </c>
      <c r="K33" s="17">
        <v>44</v>
      </c>
      <c r="L33" s="17">
        <v>45</v>
      </c>
      <c r="M33" s="17">
        <v>46</v>
      </c>
      <c r="N33" s="17" t="s">
        <v>128</v>
      </c>
    </row>
    <row r="34" spans="1:14" ht="15.75">
      <c r="A34" s="17" t="s">
        <v>149</v>
      </c>
      <c r="B34" s="20">
        <v>6</v>
      </c>
      <c r="C34" s="20">
        <v>23</v>
      </c>
      <c r="D34" s="20">
        <v>51</v>
      </c>
      <c r="E34" s="20">
        <v>44</v>
      </c>
      <c r="F34" s="20">
        <v>48</v>
      </c>
      <c r="G34" s="20">
        <v>88</v>
      </c>
      <c r="H34" s="20">
        <v>92</v>
      </c>
      <c r="I34" s="20">
        <v>85</v>
      </c>
      <c r="J34" s="20">
        <v>66</v>
      </c>
      <c r="K34" s="20">
        <v>41</v>
      </c>
      <c r="L34" s="20">
        <v>27</v>
      </c>
      <c r="M34" s="20">
        <v>7</v>
      </c>
      <c r="N34" s="21">
        <f t="shared" ref="N34" si="1">SUM(A34:M34)</f>
        <v>578</v>
      </c>
    </row>
    <row r="35" spans="1:14" ht="15.75">
      <c r="A35" s="25" t="s">
        <v>161</v>
      </c>
    </row>
    <row r="36" spans="1:14" ht="15.75">
      <c r="A36" s="25" t="s">
        <v>2</v>
      </c>
    </row>
    <row r="56" spans="1:14" ht="15.75" thickBo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ht="59.25" customHeight="1">
      <c r="B57" s="27" t="s">
        <v>151</v>
      </c>
      <c r="C57" s="28"/>
      <c r="D57" s="28"/>
      <c r="E57" s="28"/>
      <c r="F57" s="28"/>
      <c r="G57" s="28"/>
      <c r="H57" s="28"/>
      <c r="I57" s="28"/>
      <c r="J57" s="28"/>
    </row>
    <row r="58" spans="1:14" ht="15.75">
      <c r="A58" s="17" t="s">
        <v>143</v>
      </c>
      <c r="B58" s="17"/>
      <c r="C58" s="17">
        <v>5</v>
      </c>
      <c r="D58" s="17">
        <v>5.5</v>
      </c>
      <c r="E58" s="17">
        <v>6</v>
      </c>
      <c r="F58" s="17">
        <v>7</v>
      </c>
      <c r="G58" s="17">
        <v>7.5</v>
      </c>
      <c r="H58" s="17">
        <v>8</v>
      </c>
      <c r="I58" s="17">
        <v>9</v>
      </c>
      <c r="J58" s="17">
        <v>10</v>
      </c>
      <c r="K58" s="17">
        <v>11</v>
      </c>
      <c r="L58" s="17">
        <v>12</v>
      </c>
      <c r="M58" s="17">
        <v>13</v>
      </c>
      <c r="N58" s="16"/>
    </row>
    <row r="59" spans="1:14" ht="15.75">
      <c r="A59" s="17" t="s">
        <v>144</v>
      </c>
      <c r="B59" s="17">
        <v>35</v>
      </c>
      <c r="C59" s="17">
        <v>36</v>
      </c>
      <c r="D59" s="17">
        <v>37</v>
      </c>
      <c r="E59" s="17">
        <v>38</v>
      </c>
      <c r="F59" s="17">
        <v>39</v>
      </c>
      <c r="G59" s="17">
        <v>40</v>
      </c>
      <c r="H59" s="17">
        <v>41</v>
      </c>
      <c r="I59" s="17">
        <v>42</v>
      </c>
      <c r="J59" s="17">
        <v>43</v>
      </c>
      <c r="K59" s="17">
        <v>44</v>
      </c>
      <c r="L59" s="17">
        <v>45</v>
      </c>
      <c r="M59" s="17">
        <v>46</v>
      </c>
      <c r="N59" s="17" t="s">
        <v>128</v>
      </c>
    </row>
    <row r="60" spans="1:14" ht="15.75">
      <c r="A60" s="17" t="s">
        <v>149</v>
      </c>
      <c r="B60" s="20">
        <v>4</v>
      </c>
      <c r="C60" s="20">
        <v>8</v>
      </c>
      <c r="D60" s="20">
        <v>50</v>
      </c>
      <c r="E60" s="20">
        <v>48</v>
      </c>
      <c r="F60" s="20">
        <v>39</v>
      </c>
      <c r="G60" s="20">
        <v>75</v>
      </c>
      <c r="H60" s="20">
        <v>75</v>
      </c>
      <c r="I60" s="20">
        <v>59</v>
      </c>
      <c r="J60" s="20">
        <v>51</v>
      </c>
      <c r="K60" s="20">
        <v>27</v>
      </c>
      <c r="L60" s="20">
        <v>15</v>
      </c>
      <c r="M60" s="20">
        <v>6</v>
      </c>
      <c r="N60" s="21">
        <f>SUM(A60:M60)</f>
        <v>457</v>
      </c>
    </row>
    <row r="61" spans="1:14" ht="15.75">
      <c r="A61" s="25" t="s">
        <v>161</v>
      </c>
    </row>
    <row r="62" spans="1:14" ht="15.75">
      <c r="A62" s="25" t="s">
        <v>142</v>
      </c>
    </row>
    <row r="81" spans="1:14" ht="15.75" thickBo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1:14" ht="65.25" customHeight="1">
      <c r="B82" s="27" t="s">
        <v>157</v>
      </c>
      <c r="C82" s="28"/>
      <c r="D82" s="28"/>
      <c r="E82" s="28"/>
      <c r="F82" s="28"/>
      <c r="G82" s="28"/>
      <c r="H82" s="28"/>
      <c r="I82" s="28"/>
      <c r="J82" s="28"/>
    </row>
    <row r="83" spans="1:14" ht="15.75">
      <c r="A83" s="17" t="s">
        <v>143</v>
      </c>
      <c r="B83" s="17"/>
      <c r="C83" s="17">
        <v>5</v>
      </c>
      <c r="D83" s="17">
        <v>5.5</v>
      </c>
      <c r="E83" s="17">
        <v>6</v>
      </c>
      <c r="F83" s="17">
        <v>7</v>
      </c>
      <c r="G83" s="17">
        <v>7.5</v>
      </c>
      <c r="H83" s="17">
        <v>8</v>
      </c>
      <c r="I83" s="17">
        <v>9</v>
      </c>
      <c r="J83" s="17">
        <v>10</v>
      </c>
      <c r="K83" s="17">
        <v>11</v>
      </c>
      <c r="L83" s="17">
        <v>12</v>
      </c>
      <c r="M83" s="17">
        <v>13</v>
      </c>
      <c r="N83" s="16"/>
    </row>
    <row r="84" spans="1:14" ht="15.75">
      <c r="A84" s="17" t="s">
        <v>144</v>
      </c>
      <c r="B84" s="17">
        <v>35</v>
      </c>
      <c r="C84" s="17">
        <v>36</v>
      </c>
      <c r="D84" s="17">
        <v>37</v>
      </c>
      <c r="E84" s="17">
        <v>38</v>
      </c>
      <c r="F84" s="17">
        <v>39</v>
      </c>
      <c r="G84" s="17">
        <v>40</v>
      </c>
      <c r="H84" s="17">
        <v>41</v>
      </c>
      <c r="I84" s="17">
        <v>42</v>
      </c>
      <c r="J84" s="17">
        <v>43</v>
      </c>
      <c r="K84" s="17">
        <v>44</v>
      </c>
      <c r="L84" s="17">
        <v>45</v>
      </c>
      <c r="M84" s="17">
        <v>46</v>
      </c>
      <c r="N84" s="17" t="s">
        <v>128</v>
      </c>
    </row>
    <row r="85" spans="1:14" ht="15.75">
      <c r="A85" s="17" t="s">
        <v>149</v>
      </c>
      <c r="B85" s="23"/>
      <c r="C85" s="24">
        <v>29</v>
      </c>
      <c r="D85" s="24">
        <v>58</v>
      </c>
      <c r="E85" s="24">
        <v>87</v>
      </c>
      <c r="F85" s="24">
        <v>87</v>
      </c>
      <c r="G85" s="24">
        <v>75</v>
      </c>
      <c r="H85" s="24">
        <v>63</v>
      </c>
      <c r="I85" s="24">
        <v>50</v>
      </c>
      <c r="J85" s="24">
        <v>51</v>
      </c>
      <c r="K85" s="24">
        <v>34</v>
      </c>
      <c r="L85" s="24">
        <v>17</v>
      </c>
      <c r="M85" s="24">
        <v>15</v>
      </c>
      <c r="N85" s="23">
        <f>SUM(C85:M85)</f>
        <v>566</v>
      </c>
    </row>
    <row r="86" spans="1:14" ht="15.75">
      <c r="A86" s="25" t="s">
        <v>161</v>
      </c>
    </row>
    <row r="87" spans="1:14" ht="15.75">
      <c r="A87" s="25" t="s">
        <v>163</v>
      </c>
    </row>
    <row r="118" spans="1:14" ht="15.75" thickBo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</row>
    <row r="119" spans="1:14" ht="60" customHeight="1">
      <c r="B119" s="27" t="s">
        <v>158</v>
      </c>
      <c r="C119" s="28"/>
      <c r="D119" s="28"/>
      <c r="E119" s="28"/>
      <c r="F119" s="28"/>
      <c r="G119" s="28"/>
      <c r="H119" s="28"/>
      <c r="I119" s="28"/>
      <c r="J119" s="28"/>
    </row>
    <row r="120" spans="1:14" ht="15.75">
      <c r="A120" s="17" t="s">
        <v>143</v>
      </c>
      <c r="B120" s="17"/>
      <c r="C120" s="17">
        <v>5</v>
      </c>
      <c r="D120" s="17">
        <v>5.5</v>
      </c>
      <c r="E120" s="17">
        <v>6</v>
      </c>
      <c r="F120" s="17">
        <v>7</v>
      </c>
      <c r="G120" s="17">
        <v>7.5</v>
      </c>
      <c r="H120" s="17">
        <v>8</v>
      </c>
      <c r="I120" s="17">
        <v>9</v>
      </c>
      <c r="J120" s="17">
        <v>10</v>
      </c>
      <c r="K120" s="17">
        <v>11</v>
      </c>
      <c r="L120" s="17">
        <v>12</v>
      </c>
      <c r="M120" s="17">
        <v>13</v>
      </c>
      <c r="N120" s="16"/>
    </row>
    <row r="121" spans="1:14" ht="15.75">
      <c r="A121" s="17" t="s">
        <v>144</v>
      </c>
      <c r="B121" s="17">
        <v>35</v>
      </c>
      <c r="C121" s="17">
        <v>36</v>
      </c>
      <c r="D121" s="17">
        <v>37</v>
      </c>
      <c r="E121" s="17">
        <v>38</v>
      </c>
      <c r="F121" s="17">
        <v>39</v>
      </c>
      <c r="G121" s="17">
        <v>40</v>
      </c>
      <c r="H121" s="17">
        <v>41</v>
      </c>
      <c r="I121" s="17">
        <v>42</v>
      </c>
      <c r="J121" s="17">
        <v>43</v>
      </c>
      <c r="K121" s="17">
        <v>44</v>
      </c>
      <c r="L121" s="17">
        <v>45</v>
      </c>
      <c r="M121" s="17">
        <v>46</v>
      </c>
      <c r="N121" s="17" t="s">
        <v>128</v>
      </c>
    </row>
    <row r="122" spans="1:14" ht="15.75">
      <c r="A122" s="17" t="s">
        <v>149</v>
      </c>
      <c r="B122" s="23"/>
      <c r="C122" s="24">
        <v>47</v>
      </c>
      <c r="D122" s="24">
        <v>93</v>
      </c>
      <c r="E122" s="24">
        <v>141</v>
      </c>
      <c r="F122" s="24">
        <v>141</v>
      </c>
      <c r="G122" s="24">
        <v>97</v>
      </c>
      <c r="H122" s="24">
        <v>51</v>
      </c>
      <c r="I122" s="24">
        <v>11</v>
      </c>
      <c r="J122" s="24">
        <v>8</v>
      </c>
      <c r="K122" s="24">
        <v>6</v>
      </c>
      <c r="L122" s="24">
        <v>3</v>
      </c>
      <c r="M122" s="24">
        <v>16</v>
      </c>
      <c r="N122" s="23">
        <f>SUM(C122:M122)</f>
        <v>614</v>
      </c>
    </row>
    <row r="123" spans="1:14" ht="15.75">
      <c r="A123" s="25" t="s">
        <v>161</v>
      </c>
    </row>
    <row r="124" spans="1:14" ht="15.75">
      <c r="A124" s="25" t="s">
        <v>164</v>
      </c>
    </row>
    <row r="145" spans="1:14" ht="15.75" thickBo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</row>
    <row r="146" spans="1:14" ht="53.25" customHeight="1">
      <c r="B146" s="27" t="s">
        <v>156</v>
      </c>
      <c r="C146" s="28"/>
      <c r="D146" s="28"/>
      <c r="E146" s="28"/>
      <c r="F146" s="28"/>
      <c r="G146" s="28"/>
      <c r="H146" s="28"/>
      <c r="I146" s="28"/>
      <c r="J146" s="28"/>
    </row>
    <row r="147" spans="1:14" ht="15.75">
      <c r="A147" s="17" t="s">
        <v>143</v>
      </c>
      <c r="B147" s="17"/>
      <c r="C147" s="17">
        <v>5</v>
      </c>
      <c r="D147" s="17">
        <v>5.5</v>
      </c>
      <c r="E147" s="17">
        <v>6</v>
      </c>
      <c r="F147" s="17">
        <v>7</v>
      </c>
      <c r="G147" s="17">
        <v>7.5</v>
      </c>
      <c r="H147" s="17">
        <v>8</v>
      </c>
      <c r="I147" s="17">
        <v>9</v>
      </c>
      <c r="J147" s="17">
        <v>10</v>
      </c>
      <c r="K147" s="17">
        <v>11</v>
      </c>
      <c r="L147" s="17">
        <v>12</v>
      </c>
      <c r="M147" s="17">
        <v>13</v>
      </c>
      <c r="N147" s="16"/>
    </row>
    <row r="148" spans="1:14" ht="15.75">
      <c r="A148" s="17" t="s">
        <v>144</v>
      </c>
      <c r="B148" s="17">
        <v>35</v>
      </c>
      <c r="C148" s="17">
        <v>36</v>
      </c>
      <c r="D148" s="17">
        <v>37</v>
      </c>
      <c r="E148" s="17">
        <v>38</v>
      </c>
      <c r="F148" s="17">
        <v>39</v>
      </c>
      <c r="G148" s="17">
        <v>40</v>
      </c>
      <c r="H148" s="17">
        <v>41</v>
      </c>
      <c r="I148" s="17">
        <v>42</v>
      </c>
      <c r="J148" s="17">
        <v>43</v>
      </c>
      <c r="K148" s="17">
        <v>44</v>
      </c>
      <c r="L148" s="17">
        <v>45</v>
      </c>
      <c r="M148" s="17">
        <v>46</v>
      </c>
      <c r="N148" s="17" t="s">
        <v>128</v>
      </c>
    </row>
    <row r="149" spans="1:14" ht="15.75">
      <c r="A149" s="17" t="s">
        <v>149</v>
      </c>
      <c r="B149" s="23"/>
      <c r="C149" s="24">
        <v>23</v>
      </c>
      <c r="D149" s="24">
        <v>45</v>
      </c>
      <c r="E149" s="24">
        <v>69</v>
      </c>
      <c r="F149" s="24">
        <v>72</v>
      </c>
      <c r="G149" s="24">
        <v>69</v>
      </c>
      <c r="H149" s="24">
        <v>68</v>
      </c>
      <c r="I149" s="24">
        <v>63</v>
      </c>
      <c r="J149" s="24">
        <v>66</v>
      </c>
      <c r="K149" s="24">
        <v>44</v>
      </c>
      <c r="L149" s="24">
        <v>18</v>
      </c>
      <c r="M149" s="24"/>
      <c r="N149" s="23">
        <f>SUM(C149:M149)</f>
        <v>537</v>
      </c>
    </row>
    <row r="150" spans="1:14" ht="15.75">
      <c r="A150" s="25" t="s">
        <v>161</v>
      </c>
    </row>
    <row r="151" spans="1:14" ht="15.75">
      <c r="A151" s="25" t="s">
        <v>162</v>
      </c>
    </row>
    <row r="178" spans="1:14" ht="15.75" thickBo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</row>
    <row r="179" spans="1:14" ht="120" customHeight="1">
      <c r="B179" s="27" t="s">
        <v>146</v>
      </c>
      <c r="C179" s="28"/>
      <c r="D179" s="28"/>
      <c r="E179" s="28"/>
      <c r="F179" s="28"/>
      <c r="G179" s="28"/>
      <c r="H179" s="28"/>
      <c r="I179" s="28"/>
      <c r="J179" s="28"/>
    </row>
    <row r="180" spans="1:14" ht="15.75">
      <c r="A180" s="17" t="s">
        <v>143</v>
      </c>
      <c r="B180" s="17">
        <v>5</v>
      </c>
      <c r="C180" s="17">
        <v>5.5</v>
      </c>
      <c r="D180" s="17">
        <v>6</v>
      </c>
      <c r="E180" s="17">
        <v>7</v>
      </c>
      <c r="F180" s="17">
        <v>7.5</v>
      </c>
      <c r="G180" s="17">
        <v>8</v>
      </c>
      <c r="H180" s="17">
        <v>9</v>
      </c>
      <c r="I180" s="17">
        <v>10</v>
      </c>
      <c r="J180" s="17">
        <v>11</v>
      </c>
      <c r="K180" s="17">
        <v>12</v>
      </c>
      <c r="L180" s="17">
        <v>13</v>
      </c>
      <c r="M180" s="16"/>
    </row>
    <row r="181" spans="1:14" ht="15.75">
      <c r="A181" s="17" t="s">
        <v>144</v>
      </c>
      <c r="B181" s="17">
        <v>36</v>
      </c>
      <c r="C181" s="17">
        <v>37</v>
      </c>
      <c r="D181" s="17">
        <v>38</v>
      </c>
      <c r="E181" s="17">
        <v>39</v>
      </c>
      <c r="F181" s="17">
        <v>40</v>
      </c>
      <c r="G181" s="17">
        <v>41</v>
      </c>
      <c r="H181" s="17">
        <v>42</v>
      </c>
      <c r="I181" s="17">
        <v>43</v>
      </c>
      <c r="J181" s="17">
        <v>44</v>
      </c>
      <c r="K181" s="17">
        <v>45</v>
      </c>
      <c r="L181" s="17">
        <v>46</v>
      </c>
      <c r="M181" s="17" t="s">
        <v>128</v>
      </c>
    </row>
    <row r="182" spans="1:14" ht="15.75">
      <c r="A182" s="17" t="s">
        <v>145</v>
      </c>
      <c r="B182" s="20">
        <v>14</v>
      </c>
      <c r="C182" s="20">
        <v>27</v>
      </c>
      <c r="D182" s="20">
        <v>43</v>
      </c>
      <c r="E182" s="20">
        <v>45</v>
      </c>
      <c r="F182" s="20">
        <v>67</v>
      </c>
      <c r="G182" s="20">
        <v>86</v>
      </c>
      <c r="H182" s="20">
        <v>109</v>
      </c>
      <c r="I182" s="20">
        <v>98</v>
      </c>
      <c r="J182" s="20">
        <v>70</v>
      </c>
      <c r="K182" s="20">
        <v>32</v>
      </c>
      <c r="L182" s="20">
        <v>13</v>
      </c>
      <c r="M182" s="21">
        <f>SUM(B182:L182)</f>
        <v>604</v>
      </c>
    </row>
    <row r="183" spans="1:14" ht="15.75">
      <c r="A183" s="25" t="s">
        <v>161</v>
      </c>
    </row>
    <row r="184" spans="1:14" ht="15.75">
      <c r="A184" s="25" t="s">
        <v>137</v>
      </c>
    </row>
    <row r="212" spans="1:13" ht="15.75" thickBo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</row>
    <row r="214" spans="1:13" ht="57" customHeight="1">
      <c r="B214" s="27" t="s">
        <v>147</v>
      </c>
      <c r="C214" s="28"/>
      <c r="D214" s="28"/>
      <c r="E214" s="28"/>
      <c r="F214" s="28"/>
      <c r="G214" s="28"/>
      <c r="H214" s="28"/>
      <c r="I214" s="28"/>
      <c r="J214" s="28"/>
    </row>
    <row r="215" spans="1:13" ht="15.75">
      <c r="A215" s="17" t="s">
        <v>143</v>
      </c>
      <c r="B215" s="17">
        <v>5</v>
      </c>
      <c r="C215" s="17">
        <v>5.5</v>
      </c>
      <c r="D215" s="17">
        <v>6</v>
      </c>
      <c r="E215" s="17">
        <v>7</v>
      </c>
      <c r="F215" s="17">
        <v>7.5</v>
      </c>
      <c r="G215" s="17">
        <v>8</v>
      </c>
      <c r="H215" s="17">
        <v>9</v>
      </c>
      <c r="I215" s="17">
        <v>10</v>
      </c>
      <c r="J215" s="17">
        <v>11</v>
      </c>
      <c r="K215" s="17">
        <v>12</v>
      </c>
      <c r="L215" s="17">
        <v>13</v>
      </c>
      <c r="M215" s="16"/>
    </row>
    <row r="216" spans="1:13" ht="15.75">
      <c r="A216" s="17" t="s">
        <v>144</v>
      </c>
      <c r="B216" s="17">
        <v>36</v>
      </c>
      <c r="C216" s="17">
        <v>37</v>
      </c>
      <c r="D216" s="17">
        <v>38</v>
      </c>
      <c r="E216" s="17">
        <v>39</v>
      </c>
      <c r="F216" s="17">
        <v>40</v>
      </c>
      <c r="G216" s="17">
        <v>41</v>
      </c>
      <c r="H216" s="17">
        <v>42</v>
      </c>
      <c r="I216" s="17">
        <v>43</v>
      </c>
      <c r="J216" s="17">
        <v>44</v>
      </c>
      <c r="K216" s="17">
        <v>45</v>
      </c>
      <c r="L216" s="17">
        <v>46</v>
      </c>
      <c r="M216" s="17" t="s">
        <v>128</v>
      </c>
    </row>
    <row r="217" spans="1:13" ht="15.75">
      <c r="A217" s="17" t="s">
        <v>145</v>
      </c>
      <c r="B217" s="7">
        <v>14</v>
      </c>
      <c r="C217" s="7">
        <v>27</v>
      </c>
      <c r="D217" s="7">
        <v>42</v>
      </c>
      <c r="E217" s="7">
        <v>42</v>
      </c>
      <c r="F217" s="7">
        <v>67</v>
      </c>
      <c r="G217" s="7">
        <v>92</v>
      </c>
      <c r="H217" s="7">
        <v>117</v>
      </c>
      <c r="I217" s="7">
        <v>117</v>
      </c>
      <c r="J217" s="7">
        <v>78</v>
      </c>
      <c r="K217" s="7">
        <v>39</v>
      </c>
      <c r="L217" s="7">
        <v>15</v>
      </c>
      <c r="M217" s="7">
        <v>650</v>
      </c>
    </row>
    <row r="218" spans="1:13" ht="15.75">
      <c r="A218" s="25" t="s">
        <v>161</v>
      </c>
    </row>
    <row r="219" spans="1:13" ht="15.75">
      <c r="A219" s="25" t="s">
        <v>138</v>
      </c>
    </row>
    <row r="247" spans="1:14" ht="15.75" thickBo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</row>
    <row r="248" spans="1:14" ht="61.5" customHeight="1">
      <c r="B248" s="27" t="s">
        <v>159</v>
      </c>
      <c r="C248" s="28"/>
      <c r="D248" s="28"/>
      <c r="E248" s="28"/>
      <c r="F248" s="28"/>
      <c r="G248" s="28"/>
      <c r="H248" s="28"/>
      <c r="I248" s="28"/>
      <c r="J248" s="28"/>
    </row>
    <row r="249" spans="1:14" ht="15.75">
      <c r="A249" s="17" t="s">
        <v>143</v>
      </c>
      <c r="B249" s="17"/>
      <c r="C249" s="17">
        <v>5</v>
      </c>
      <c r="D249" s="17">
        <v>5.5</v>
      </c>
      <c r="E249" s="17">
        <v>6</v>
      </c>
      <c r="F249" s="17">
        <v>7</v>
      </c>
      <c r="G249" s="17">
        <v>7.5</v>
      </c>
      <c r="H249" s="17">
        <v>8</v>
      </c>
      <c r="I249" s="17">
        <v>9</v>
      </c>
      <c r="J249" s="17">
        <v>10</v>
      </c>
      <c r="K249" s="17">
        <v>11</v>
      </c>
      <c r="L249" s="17">
        <v>12</v>
      </c>
      <c r="M249" s="17">
        <v>13</v>
      </c>
      <c r="N249" s="16"/>
    </row>
    <row r="250" spans="1:14" ht="15.75">
      <c r="A250" s="17" t="s">
        <v>144</v>
      </c>
      <c r="B250" s="17">
        <v>35</v>
      </c>
      <c r="C250" s="17">
        <v>36</v>
      </c>
      <c r="D250" s="17">
        <v>37</v>
      </c>
      <c r="E250" s="17">
        <v>38</v>
      </c>
      <c r="F250" s="17">
        <v>39</v>
      </c>
      <c r="G250" s="17">
        <v>40</v>
      </c>
      <c r="H250" s="17">
        <v>41</v>
      </c>
      <c r="I250" s="17">
        <v>42</v>
      </c>
      <c r="J250" s="17">
        <v>43</v>
      </c>
      <c r="K250" s="17">
        <v>44</v>
      </c>
      <c r="L250" s="17">
        <v>45</v>
      </c>
      <c r="M250" s="17">
        <v>46</v>
      </c>
      <c r="N250" s="17" t="s">
        <v>128</v>
      </c>
    </row>
    <row r="251" spans="1:14" ht="15.75">
      <c r="A251" s="17" t="s">
        <v>149</v>
      </c>
      <c r="B251" s="23"/>
      <c r="C251" s="24">
        <v>35</v>
      </c>
      <c r="D251" s="24">
        <v>66</v>
      </c>
      <c r="E251" s="24">
        <v>104</v>
      </c>
      <c r="F251" s="24">
        <v>108</v>
      </c>
      <c r="G251" s="24">
        <v>79</v>
      </c>
      <c r="H251" s="24">
        <v>51</v>
      </c>
      <c r="I251" s="24">
        <v>24</v>
      </c>
      <c r="J251" s="24">
        <v>23</v>
      </c>
      <c r="K251" s="24">
        <v>17</v>
      </c>
      <c r="L251" s="24">
        <v>8</v>
      </c>
      <c r="M251" s="24">
        <v>14</v>
      </c>
      <c r="N251" s="23">
        <f>SUM(C251:M251)</f>
        <v>529</v>
      </c>
    </row>
    <row r="252" spans="1:14" ht="15.75">
      <c r="A252" s="25" t="s">
        <v>161</v>
      </c>
    </row>
    <row r="253" spans="1:14" ht="15.75">
      <c r="A253" s="25" t="s">
        <v>165</v>
      </c>
    </row>
    <row r="273" spans="1:14" ht="15.75" thickBo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</row>
    <row r="274" spans="1:14" ht="66" customHeight="1">
      <c r="B274" s="27" t="s">
        <v>152</v>
      </c>
      <c r="C274" s="28"/>
      <c r="D274" s="28"/>
      <c r="E274" s="28"/>
      <c r="F274" s="28"/>
      <c r="G274" s="28"/>
      <c r="H274" s="28"/>
      <c r="I274" s="28"/>
      <c r="J274" s="28"/>
    </row>
    <row r="275" spans="1:14" ht="15.75">
      <c r="A275" s="17" t="s">
        <v>143</v>
      </c>
      <c r="B275" s="17"/>
      <c r="C275" s="17">
        <v>5</v>
      </c>
      <c r="D275" s="17">
        <v>5.5</v>
      </c>
      <c r="E275" s="17">
        <v>6</v>
      </c>
      <c r="F275" s="17">
        <v>7</v>
      </c>
      <c r="G275" s="17">
        <v>7.5</v>
      </c>
      <c r="H275" s="17">
        <v>8</v>
      </c>
      <c r="I275" s="17">
        <v>9</v>
      </c>
      <c r="J275" s="17">
        <v>10</v>
      </c>
      <c r="K275" s="17">
        <v>11</v>
      </c>
      <c r="L275" s="17">
        <v>12</v>
      </c>
      <c r="M275" s="17">
        <v>13</v>
      </c>
      <c r="N275" s="16"/>
    </row>
    <row r="276" spans="1:14" ht="15.75">
      <c r="A276" s="17" t="s">
        <v>144</v>
      </c>
      <c r="B276" s="17">
        <v>35</v>
      </c>
      <c r="C276" s="17">
        <v>36</v>
      </c>
      <c r="D276" s="17">
        <v>37</v>
      </c>
      <c r="E276" s="17">
        <v>38</v>
      </c>
      <c r="F276" s="17">
        <v>39</v>
      </c>
      <c r="G276" s="17">
        <v>40</v>
      </c>
      <c r="H276" s="17">
        <v>41</v>
      </c>
      <c r="I276" s="17">
        <v>42</v>
      </c>
      <c r="J276" s="17">
        <v>43</v>
      </c>
      <c r="K276" s="17">
        <v>44</v>
      </c>
      <c r="L276" s="17">
        <v>45</v>
      </c>
      <c r="M276" s="17">
        <v>46</v>
      </c>
      <c r="N276" s="17" t="s">
        <v>128</v>
      </c>
    </row>
    <row r="277" spans="1:14" ht="15.75">
      <c r="A277" s="17" t="s">
        <v>149</v>
      </c>
      <c r="B277" s="18"/>
      <c r="C277" s="19">
        <v>14</v>
      </c>
      <c r="D277" s="19">
        <v>28</v>
      </c>
      <c r="E277" s="19">
        <v>41</v>
      </c>
      <c r="F277" s="19">
        <v>42</v>
      </c>
      <c r="G277" s="19">
        <v>68</v>
      </c>
      <c r="H277" s="19">
        <v>93</v>
      </c>
      <c r="I277" s="19">
        <v>120</v>
      </c>
      <c r="J277" s="19">
        <v>120</v>
      </c>
      <c r="K277" s="19">
        <v>80</v>
      </c>
      <c r="L277" s="19">
        <v>40</v>
      </c>
      <c r="M277" s="19">
        <v>12</v>
      </c>
      <c r="N277" s="18">
        <f t="shared" ref="N277" si="2">SUM(A277:M277)</f>
        <v>658</v>
      </c>
    </row>
    <row r="278" spans="1:14" ht="15.75">
      <c r="A278" s="25" t="s">
        <v>161</v>
      </c>
    </row>
    <row r="279" spans="1:14" ht="15.75">
      <c r="A279" s="25" t="s">
        <v>139</v>
      </c>
    </row>
    <row r="311" spans="1:14" ht="15.75" thickBo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</row>
    <row r="312" spans="1:14" ht="78" customHeight="1">
      <c r="B312" s="27" t="s">
        <v>153</v>
      </c>
      <c r="C312" s="28"/>
      <c r="D312" s="28"/>
      <c r="E312" s="28"/>
      <c r="F312" s="28"/>
      <c r="G312" s="28"/>
      <c r="H312" s="28"/>
      <c r="I312" s="28"/>
      <c r="J312" s="28"/>
    </row>
    <row r="313" spans="1:14" ht="15.75">
      <c r="A313" s="17" t="s">
        <v>143</v>
      </c>
      <c r="B313" s="17"/>
      <c r="C313" s="17">
        <v>5</v>
      </c>
      <c r="D313" s="17">
        <v>5.5</v>
      </c>
      <c r="E313" s="17">
        <v>6</v>
      </c>
      <c r="F313" s="17">
        <v>7</v>
      </c>
      <c r="G313" s="17">
        <v>7.5</v>
      </c>
      <c r="H313" s="17">
        <v>8</v>
      </c>
      <c r="I313" s="17">
        <v>9</v>
      </c>
      <c r="J313" s="17">
        <v>10</v>
      </c>
      <c r="K313" s="17">
        <v>11</v>
      </c>
      <c r="L313" s="17">
        <v>12</v>
      </c>
      <c r="M313" s="17">
        <v>13</v>
      </c>
      <c r="N313" s="16"/>
    </row>
    <row r="314" spans="1:14" ht="15.75">
      <c r="A314" s="17" t="s">
        <v>144</v>
      </c>
      <c r="B314" s="17">
        <v>35</v>
      </c>
      <c r="C314" s="17">
        <v>36</v>
      </c>
      <c r="D314" s="17">
        <v>37</v>
      </c>
      <c r="E314" s="17">
        <v>38</v>
      </c>
      <c r="F314" s="17">
        <v>39</v>
      </c>
      <c r="G314" s="17">
        <v>40</v>
      </c>
      <c r="H314" s="17">
        <v>41</v>
      </c>
      <c r="I314" s="17">
        <v>42</v>
      </c>
      <c r="J314" s="17">
        <v>43</v>
      </c>
      <c r="K314" s="17">
        <v>44</v>
      </c>
      <c r="L314" s="17">
        <v>45</v>
      </c>
      <c r="M314" s="17">
        <v>46</v>
      </c>
      <c r="N314" s="17" t="s">
        <v>128</v>
      </c>
    </row>
    <row r="315" spans="1:14" ht="15.75">
      <c r="A315" s="17" t="s">
        <v>149</v>
      </c>
      <c r="B315" s="18"/>
      <c r="C315" s="19">
        <v>0</v>
      </c>
      <c r="D315" s="19">
        <v>0</v>
      </c>
      <c r="E315" s="19">
        <v>13</v>
      </c>
      <c r="F315" s="19">
        <v>17</v>
      </c>
      <c r="G315" s="19">
        <f>49-20</f>
        <v>29</v>
      </c>
      <c r="H315" s="19">
        <f>82-30</f>
        <v>52</v>
      </c>
      <c r="I315" s="19">
        <f>105-30</f>
        <v>75</v>
      </c>
      <c r="J315" s="19">
        <f>114-30</f>
        <v>84</v>
      </c>
      <c r="K315" s="19">
        <f>70-20</f>
        <v>50</v>
      </c>
      <c r="L315" s="19">
        <f>30-10</f>
        <v>20</v>
      </c>
      <c r="M315" s="19">
        <f>11-10</f>
        <v>1</v>
      </c>
      <c r="N315" s="18">
        <f t="shared" ref="N315" si="3">SUM(A315:M315)</f>
        <v>341</v>
      </c>
    </row>
    <row r="316" spans="1:14" ht="15.75">
      <c r="A316" s="25" t="s">
        <v>161</v>
      </c>
    </row>
    <row r="317" spans="1:14" ht="15.75">
      <c r="A317" s="25" t="s">
        <v>8</v>
      </c>
    </row>
    <row r="336" spans="1:14" ht="15.75" thickBo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</row>
    <row r="337" spans="1:14" ht="56.25" customHeight="1">
      <c r="B337" s="27" t="s">
        <v>154</v>
      </c>
      <c r="C337" s="28"/>
      <c r="D337" s="28"/>
      <c r="E337" s="28"/>
      <c r="F337" s="28"/>
      <c r="G337" s="28"/>
      <c r="H337" s="28"/>
      <c r="I337" s="28"/>
      <c r="J337" s="28"/>
    </row>
    <row r="338" spans="1:14" ht="15.75">
      <c r="A338" s="17" t="s">
        <v>143</v>
      </c>
      <c r="B338" s="17"/>
      <c r="C338" s="17">
        <v>5</v>
      </c>
      <c r="D338" s="17">
        <v>5.5</v>
      </c>
      <c r="E338" s="17">
        <v>6</v>
      </c>
      <c r="F338" s="17">
        <v>7</v>
      </c>
      <c r="G338" s="17">
        <v>7.5</v>
      </c>
      <c r="H338" s="17">
        <v>8</v>
      </c>
      <c r="I338" s="17">
        <v>9</v>
      </c>
      <c r="J338" s="17">
        <v>10</v>
      </c>
      <c r="K338" s="17">
        <v>11</v>
      </c>
      <c r="L338" s="17">
        <v>12</v>
      </c>
      <c r="M338" s="17">
        <v>13</v>
      </c>
      <c r="N338" s="16"/>
    </row>
    <row r="339" spans="1:14" ht="15.75">
      <c r="A339" s="17" t="s">
        <v>144</v>
      </c>
      <c r="B339" s="17">
        <v>35</v>
      </c>
      <c r="C339" s="17">
        <v>36</v>
      </c>
      <c r="D339" s="17">
        <v>37</v>
      </c>
      <c r="E339" s="17">
        <v>38</v>
      </c>
      <c r="F339" s="17">
        <v>39</v>
      </c>
      <c r="G339" s="17">
        <v>40</v>
      </c>
      <c r="H339" s="17">
        <v>41</v>
      </c>
      <c r="I339" s="17">
        <v>42</v>
      </c>
      <c r="J339" s="17">
        <v>43</v>
      </c>
      <c r="K339" s="17">
        <v>44</v>
      </c>
      <c r="L339" s="17">
        <v>45</v>
      </c>
      <c r="M339" s="17">
        <v>46</v>
      </c>
      <c r="N339" s="17" t="s">
        <v>128</v>
      </c>
    </row>
    <row r="340" spans="1:14" ht="15.75">
      <c r="A340" s="17" t="s">
        <v>149</v>
      </c>
      <c r="B340" s="18"/>
      <c r="C340" s="19">
        <v>13</v>
      </c>
      <c r="D340" s="19">
        <v>25</v>
      </c>
      <c r="E340" s="19">
        <v>44</v>
      </c>
      <c r="F340" s="19">
        <v>44</v>
      </c>
      <c r="G340" s="19">
        <f>70-20</f>
        <v>50</v>
      </c>
      <c r="H340" s="19">
        <f>83-30</f>
        <v>53</v>
      </c>
      <c r="I340" s="19">
        <f>98-30</f>
        <v>68</v>
      </c>
      <c r="J340" s="19">
        <f>106-30</f>
        <v>76</v>
      </c>
      <c r="K340" s="19">
        <f>71-20</f>
        <v>51</v>
      </c>
      <c r="L340" s="19">
        <f>32-10</f>
        <v>22</v>
      </c>
      <c r="M340" s="19">
        <f>12-10</f>
        <v>2</v>
      </c>
      <c r="N340" s="18">
        <f t="shared" ref="N340" si="4">SUM(A340:M340)</f>
        <v>448</v>
      </c>
    </row>
    <row r="341" spans="1:14" ht="15.75">
      <c r="A341" s="25" t="s">
        <v>161</v>
      </c>
    </row>
    <row r="342" spans="1:14" ht="15.75">
      <c r="A342" s="25" t="s">
        <v>140</v>
      </c>
    </row>
    <row r="358" spans="1:14" ht="15.75" thickBo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</row>
    <row r="359" spans="1:14" ht="66" customHeight="1">
      <c r="B359" s="27" t="s">
        <v>155</v>
      </c>
      <c r="C359" s="28"/>
      <c r="D359" s="28"/>
      <c r="E359" s="28"/>
      <c r="F359" s="28"/>
      <c r="G359" s="28"/>
      <c r="H359" s="28"/>
      <c r="I359" s="28"/>
      <c r="J359" s="28"/>
    </row>
    <row r="360" spans="1:14" ht="15.75">
      <c r="A360" s="17" t="s">
        <v>143</v>
      </c>
      <c r="B360" s="17"/>
      <c r="C360" s="17">
        <v>5</v>
      </c>
      <c r="D360" s="17">
        <v>5.5</v>
      </c>
      <c r="E360" s="17">
        <v>6</v>
      </c>
      <c r="F360" s="17">
        <v>7</v>
      </c>
      <c r="G360" s="17">
        <v>7.5</v>
      </c>
      <c r="H360" s="17">
        <v>8</v>
      </c>
      <c r="I360" s="17">
        <v>9</v>
      </c>
      <c r="J360" s="17">
        <v>10</v>
      </c>
      <c r="K360" s="17">
        <v>11</v>
      </c>
      <c r="L360" s="17">
        <v>12</v>
      </c>
      <c r="M360" s="17">
        <v>13</v>
      </c>
      <c r="N360" s="16"/>
    </row>
    <row r="361" spans="1:14" ht="15.75">
      <c r="A361" s="17" t="s">
        <v>144</v>
      </c>
      <c r="B361" s="17">
        <v>35</v>
      </c>
      <c r="C361" s="17">
        <v>36</v>
      </c>
      <c r="D361" s="17">
        <v>37</v>
      </c>
      <c r="E361" s="17">
        <v>38</v>
      </c>
      <c r="F361" s="17">
        <v>39</v>
      </c>
      <c r="G361" s="17">
        <v>40</v>
      </c>
      <c r="H361" s="17">
        <v>41</v>
      </c>
      <c r="I361" s="17">
        <v>42</v>
      </c>
      <c r="J361" s="17">
        <v>43</v>
      </c>
      <c r="K361" s="17">
        <v>44</v>
      </c>
      <c r="L361" s="17">
        <v>45</v>
      </c>
      <c r="M361" s="17">
        <v>46</v>
      </c>
      <c r="N361" s="17" t="s">
        <v>128</v>
      </c>
    </row>
    <row r="362" spans="1:14" ht="15.75">
      <c r="A362" s="17" t="s">
        <v>149</v>
      </c>
      <c r="B362" s="18"/>
      <c r="C362" s="19">
        <v>20</v>
      </c>
      <c r="D362" s="19">
        <v>23</v>
      </c>
      <c r="E362" s="19">
        <v>49</v>
      </c>
      <c r="F362" s="19">
        <v>50</v>
      </c>
      <c r="G362" s="19">
        <f>122-26</f>
        <v>96</v>
      </c>
      <c r="H362" s="19">
        <f>169-59</f>
        <v>110</v>
      </c>
      <c r="I362" s="19">
        <f>224-85</f>
        <v>139</v>
      </c>
      <c r="J362" s="19">
        <f>225-80</f>
        <v>145</v>
      </c>
      <c r="K362" s="19">
        <f>163-52</f>
        <v>111</v>
      </c>
      <c r="L362" s="19">
        <f>75-24</f>
        <v>51</v>
      </c>
      <c r="M362" s="19">
        <f>29-24</f>
        <v>5</v>
      </c>
      <c r="N362" s="18">
        <f t="shared" ref="N362" si="5">SUM(A362:M362)</f>
        <v>799</v>
      </c>
    </row>
    <row r="363" spans="1:14" ht="15.75">
      <c r="A363" s="25" t="s">
        <v>161</v>
      </c>
    </row>
    <row r="364" spans="1:14" ht="15.75">
      <c r="A364" s="25" t="s">
        <v>0</v>
      </c>
    </row>
    <row r="383" spans="1:14" ht="15.75" thickBo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</row>
    <row r="384" spans="1:14" ht="62.25" customHeight="1">
      <c r="B384" s="27" t="s">
        <v>160</v>
      </c>
      <c r="C384" s="28"/>
      <c r="D384" s="28"/>
      <c r="E384" s="28"/>
      <c r="F384" s="28"/>
      <c r="G384" s="28"/>
      <c r="H384" s="28"/>
      <c r="I384" s="28"/>
      <c r="J384" s="28"/>
    </row>
    <row r="385" spans="1:14" ht="15.75">
      <c r="A385" s="17" t="s">
        <v>143</v>
      </c>
      <c r="B385" s="17"/>
      <c r="C385" s="17">
        <v>5</v>
      </c>
      <c r="D385" s="17">
        <v>5.5</v>
      </c>
      <c r="E385" s="17">
        <v>6</v>
      </c>
      <c r="F385" s="17">
        <v>7</v>
      </c>
      <c r="G385" s="17">
        <v>7.5</v>
      </c>
      <c r="H385" s="17">
        <v>8</v>
      </c>
      <c r="I385" s="17">
        <v>9</v>
      </c>
      <c r="J385" s="17">
        <v>10</v>
      </c>
      <c r="K385" s="17">
        <v>11</v>
      </c>
      <c r="L385" s="17">
        <v>12</v>
      </c>
      <c r="M385" s="17">
        <v>13</v>
      </c>
      <c r="N385" s="16"/>
    </row>
    <row r="386" spans="1:14" ht="15.75">
      <c r="A386" s="17" t="s">
        <v>144</v>
      </c>
      <c r="B386" s="17">
        <v>35</v>
      </c>
      <c r="C386" s="17">
        <v>36</v>
      </c>
      <c r="D386" s="17">
        <v>37</v>
      </c>
      <c r="E386" s="17">
        <v>38</v>
      </c>
      <c r="F386" s="17">
        <v>39</v>
      </c>
      <c r="G386" s="17">
        <v>40</v>
      </c>
      <c r="H386" s="17">
        <v>41</v>
      </c>
      <c r="I386" s="17">
        <v>42</v>
      </c>
      <c r="J386" s="17">
        <v>43</v>
      </c>
      <c r="K386" s="17">
        <v>44</v>
      </c>
      <c r="L386" s="17">
        <v>45</v>
      </c>
      <c r="M386" s="17">
        <v>46</v>
      </c>
      <c r="N386" s="17" t="s">
        <v>128</v>
      </c>
    </row>
    <row r="387" spans="1:14" ht="15.75">
      <c r="A387" s="17" t="s">
        <v>149</v>
      </c>
      <c r="B387" s="23"/>
      <c r="C387" s="24">
        <v>37</v>
      </c>
      <c r="D387" s="24">
        <v>78</v>
      </c>
      <c r="E387" s="24">
        <v>130</v>
      </c>
      <c r="F387" s="24">
        <v>141</v>
      </c>
      <c r="G387" s="24">
        <v>91</v>
      </c>
      <c r="H387" s="24">
        <v>33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3">
        <f t="shared" ref="N387" si="6">SUM(A387:M387)</f>
        <v>510</v>
      </c>
    </row>
    <row r="388" spans="1:14" ht="15.75">
      <c r="A388" s="25" t="s">
        <v>161</v>
      </c>
    </row>
    <row r="389" spans="1:14" ht="15.75">
      <c r="A389" s="25" t="s">
        <v>141</v>
      </c>
    </row>
    <row r="414" spans="1:14" ht="15.75" customHeight="1"/>
    <row r="415" spans="1:14" ht="15.75" thickBo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</row>
    <row r="416" spans="1:14">
      <c r="L416" s="26" t="s">
        <v>166</v>
      </c>
      <c r="M416" s="26">
        <v>7799</v>
      </c>
    </row>
  </sheetData>
  <mergeCells count="14">
    <mergeCell ref="B3:J3"/>
    <mergeCell ref="B30:J30"/>
    <mergeCell ref="B57:J57"/>
    <mergeCell ref="B274:J274"/>
    <mergeCell ref="B384:J384"/>
    <mergeCell ref="B146:J146"/>
    <mergeCell ref="B82:J82"/>
    <mergeCell ref="B179:J179"/>
    <mergeCell ref="B214:J214"/>
    <mergeCell ref="B119:J119"/>
    <mergeCell ref="B248:J248"/>
    <mergeCell ref="B312:J312"/>
    <mergeCell ref="B337:J337"/>
    <mergeCell ref="B359:J359"/>
  </mergeCells>
  <pageMargins left="0.7" right="0.7" top="0.75" bottom="0.75" header="0.3" footer="0.3"/>
  <pageSetup scale="64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8"/>
  <sheetViews>
    <sheetView workbookViewId="0">
      <pane ySplit="7" topLeftCell="A86" activePane="bottomLeft" state="frozen"/>
      <selection pane="bottomLeft" activeCell="D101" sqref="D101"/>
    </sheetView>
  </sheetViews>
  <sheetFormatPr defaultRowHeight="15"/>
  <cols>
    <col min="1" max="1" width="12" bestFit="1" customWidth="1"/>
    <col min="2" max="2" width="24.140625" customWidth="1"/>
    <col min="4" max="4" width="12.5703125" bestFit="1" customWidth="1"/>
    <col min="5" max="5" width="9.85546875" bestFit="1" customWidth="1"/>
    <col min="6" max="6" width="16.28515625" bestFit="1" customWidth="1"/>
    <col min="7" max="7" width="28.7109375" customWidth="1"/>
  </cols>
  <sheetData>
    <row r="1" spans="1:7" ht="35.25" customHeight="1">
      <c r="B1" t="s">
        <v>78</v>
      </c>
      <c r="C1" s="2" t="s">
        <v>79</v>
      </c>
      <c r="D1" t="s">
        <v>80</v>
      </c>
    </row>
    <row r="2" spans="1:7">
      <c r="A2" t="s">
        <v>81</v>
      </c>
      <c r="B2">
        <f>700+1000</f>
        <v>1700</v>
      </c>
      <c r="C2">
        <f>D70-D8-D64-D65</f>
        <v>670</v>
      </c>
      <c r="D2">
        <f>B2-C2</f>
        <v>1030</v>
      </c>
    </row>
    <row r="4" spans="1:7">
      <c r="A4" t="s">
        <v>82</v>
      </c>
      <c r="B4">
        <f>300+400</f>
        <v>700</v>
      </c>
      <c r="C4">
        <v>300</v>
      </c>
      <c r="D4">
        <f>B4-C4</f>
        <v>400</v>
      </c>
    </row>
    <row r="6" spans="1:7">
      <c r="A6" s="3" t="s">
        <v>83</v>
      </c>
      <c r="B6" s="3"/>
      <c r="C6" s="3"/>
      <c r="D6" s="3"/>
      <c r="E6" s="3"/>
      <c r="F6" s="3"/>
    </row>
    <row r="7" spans="1:7">
      <c r="A7" s="4" t="s">
        <v>84</v>
      </c>
      <c r="B7" s="4" t="s">
        <v>85</v>
      </c>
      <c r="C7" s="4" t="s">
        <v>86</v>
      </c>
      <c r="D7" s="4" t="s">
        <v>87</v>
      </c>
      <c r="E7" s="4" t="s">
        <v>37</v>
      </c>
      <c r="F7" s="4" t="s">
        <v>88</v>
      </c>
      <c r="G7" s="4" t="s">
        <v>89</v>
      </c>
    </row>
    <row r="8" spans="1:7">
      <c r="A8" s="4" t="s">
        <v>9</v>
      </c>
      <c r="B8" s="4" t="s">
        <v>90</v>
      </c>
      <c r="C8" s="4">
        <v>758</v>
      </c>
      <c r="D8" s="4">
        <v>49</v>
      </c>
      <c r="E8" s="4">
        <v>6.22</v>
      </c>
      <c r="F8" s="4">
        <v>717.08</v>
      </c>
      <c r="G8" s="14" t="s">
        <v>91</v>
      </c>
    </row>
    <row r="9" spans="1:7">
      <c r="A9" s="4" t="s">
        <v>9</v>
      </c>
      <c r="B9" s="5" t="s">
        <v>10</v>
      </c>
      <c r="C9" s="4">
        <v>84</v>
      </c>
      <c r="D9" s="4">
        <v>8</v>
      </c>
      <c r="E9" s="4">
        <v>0.76800000000000002</v>
      </c>
      <c r="F9" s="4">
        <v>88.4</v>
      </c>
      <c r="G9" s="15">
        <v>277712864</v>
      </c>
    </row>
    <row r="10" spans="1:7">
      <c r="A10" s="4" t="s">
        <v>9</v>
      </c>
      <c r="B10" s="5" t="s">
        <v>11</v>
      </c>
      <c r="C10" s="4">
        <v>84</v>
      </c>
      <c r="D10" s="4">
        <v>10</v>
      </c>
      <c r="E10" s="4">
        <v>0.96</v>
      </c>
      <c r="F10" s="4">
        <v>91.52</v>
      </c>
      <c r="G10" s="15">
        <v>277712341</v>
      </c>
    </row>
    <row r="11" spans="1:7">
      <c r="A11" s="4" t="s">
        <v>12</v>
      </c>
      <c r="B11" s="5" t="s">
        <v>13</v>
      </c>
      <c r="C11" s="4">
        <v>36</v>
      </c>
      <c r="D11" s="4">
        <v>4</v>
      </c>
      <c r="E11" s="4">
        <v>0.38400000000000001</v>
      </c>
      <c r="F11" s="4">
        <v>38.380000000000003</v>
      </c>
      <c r="G11" s="15">
        <v>277684584</v>
      </c>
    </row>
    <row r="12" spans="1:7">
      <c r="A12" s="4" t="s">
        <v>9</v>
      </c>
      <c r="B12" s="5" t="s">
        <v>14</v>
      </c>
      <c r="C12" s="4">
        <v>60</v>
      </c>
      <c r="D12" s="4">
        <v>6</v>
      </c>
      <c r="E12" s="4">
        <v>0.57599999999999996</v>
      </c>
      <c r="F12" s="4">
        <v>61.14</v>
      </c>
      <c r="G12" s="15">
        <v>277685332</v>
      </c>
    </row>
    <row r="13" spans="1:7">
      <c r="A13" s="4" t="s">
        <v>9</v>
      </c>
      <c r="B13" s="5" t="s">
        <v>15</v>
      </c>
      <c r="C13" s="4">
        <v>36</v>
      </c>
      <c r="D13" s="4">
        <v>3</v>
      </c>
      <c r="E13" s="4">
        <v>0.28799999999999998</v>
      </c>
      <c r="F13" s="4">
        <v>34.64</v>
      </c>
      <c r="G13" s="15">
        <v>277686242</v>
      </c>
    </row>
    <row r="14" spans="1:7">
      <c r="A14" s="4" t="s">
        <v>9</v>
      </c>
      <c r="B14" s="5" t="s">
        <v>16</v>
      </c>
      <c r="C14" s="4">
        <v>36</v>
      </c>
      <c r="D14" s="4">
        <v>4</v>
      </c>
      <c r="E14" s="4">
        <v>0.38400000000000001</v>
      </c>
      <c r="F14" s="4">
        <v>38.979999999999997</v>
      </c>
      <c r="G14" s="15">
        <v>277687093</v>
      </c>
    </row>
    <row r="15" spans="1:7">
      <c r="A15" s="4" t="s">
        <v>9</v>
      </c>
      <c r="B15" s="5" t="s">
        <v>17</v>
      </c>
      <c r="C15" s="4">
        <v>36</v>
      </c>
      <c r="D15" s="4">
        <v>4</v>
      </c>
      <c r="E15" s="4">
        <v>0.38400000000000001</v>
      </c>
      <c r="F15" s="4">
        <v>38.520000000000003</v>
      </c>
      <c r="G15" s="15">
        <v>277687653</v>
      </c>
    </row>
    <row r="16" spans="1:7">
      <c r="A16" s="4" t="s">
        <v>9</v>
      </c>
      <c r="B16" s="5" t="s">
        <v>18</v>
      </c>
      <c r="C16" s="4">
        <v>48</v>
      </c>
      <c r="D16" s="4">
        <v>5</v>
      </c>
      <c r="E16" s="4">
        <v>0.48</v>
      </c>
      <c r="F16" s="4">
        <v>47.02</v>
      </c>
      <c r="G16" s="15">
        <v>277688132</v>
      </c>
    </row>
    <row r="17" spans="1:7">
      <c r="A17" s="4" t="s">
        <v>9</v>
      </c>
      <c r="B17" s="5" t="s">
        <v>19</v>
      </c>
      <c r="C17" s="4">
        <v>48</v>
      </c>
      <c r="D17" s="4">
        <v>5</v>
      </c>
      <c r="E17" s="4">
        <v>0.48</v>
      </c>
      <c r="F17" s="4">
        <v>50.71</v>
      </c>
      <c r="G17" s="15">
        <v>277688596</v>
      </c>
    </row>
    <row r="18" spans="1:7">
      <c r="A18" s="4" t="s">
        <v>9</v>
      </c>
      <c r="B18" s="5" t="s">
        <v>20</v>
      </c>
      <c r="C18" s="4">
        <v>96</v>
      </c>
      <c r="D18" s="4">
        <v>10</v>
      </c>
      <c r="E18" s="4">
        <v>0.96</v>
      </c>
      <c r="F18" s="4">
        <v>97.74</v>
      </c>
      <c r="G18" s="15">
        <v>277713214</v>
      </c>
    </row>
    <row r="19" spans="1:7">
      <c r="A19" s="4" t="s">
        <v>9</v>
      </c>
      <c r="B19" s="5" t="s">
        <v>21</v>
      </c>
      <c r="C19" s="4">
        <v>96</v>
      </c>
      <c r="D19" s="4">
        <v>8</v>
      </c>
      <c r="E19" s="4">
        <v>0.76800000000000002</v>
      </c>
      <c r="F19" s="4">
        <v>89.16</v>
      </c>
      <c r="G19" s="15">
        <v>277693404</v>
      </c>
    </row>
    <row r="20" spans="1:7">
      <c r="A20" s="4" t="s">
        <v>9</v>
      </c>
      <c r="B20" s="5" t="s">
        <v>22</v>
      </c>
      <c r="C20" s="4">
        <v>108</v>
      </c>
      <c r="D20" s="4">
        <v>9</v>
      </c>
      <c r="E20" s="4">
        <v>0.86399999999999999</v>
      </c>
      <c r="F20" s="4">
        <v>101.94</v>
      </c>
      <c r="G20" s="15">
        <v>277693135</v>
      </c>
    </row>
    <row r="21" spans="1:7">
      <c r="A21" s="4" t="s">
        <v>9</v>
      </c>
      <c r="B21" s="5" t="s">
        <v>23</v>
      </c>
      <c r="C21" s="4">
        <v>180</v>
      </c>
      <c r="D21" s="4">
        <v>13</v>
      </c>
      <c r="E21" s="4">
        <v>1.248</v>
      </c>
      <c r="F21" s="4">
        <v>159.47999999999999</v>
      </c>
      <c r="G21" s="15">
        <v>277732173</v>
      </c>
    </row>
    <row r="22" spans="1:7">
      <c r="A22" s="4" t="s">
        <v>9</v>
      </c>
      <c r="B22" s="5" t="s">
        <v>24</v>
      </c>
      <c r="C22" s="4">
        <v>24</v>
      </c>
      <c r="D22" s="4">
        <v>2</v>
      </c>
      <c r="E22" s="4">
        <v>0.192</v>
      </c>
      <c r="F22" s="4">
        <v>23.26</v>
      </c>
      <c r="G22" s="15">
        <v>277713575</v>
      </c>
    </row>
    <row r="23" spans="1:7">
      <c r="A23" s="4" t="s">
        <v>9</v>
      </c>
      <c r="B23" s="5" t="s">
        <v>25</v>
      </c>
      <c r="C23" s="4">
        <v>48</v>
      </c>
      <c r="D23" s="4">
        <v>4</v>
      </c>
      <c r="E23" s="4">
        <v>0.38400000000000001</v>
      </c>
      <c r="F23" s="4">
        <v>43.52</v>
      </c>
      <c r="G23" s="15">
        <v>277692811</v>
      </c>
    </row>
    <row r="24" spans="1:7">
      <c r="A24" s="4" t="s">
        <v>9</v>
      </c>
      <c r="B24" s="5" t="s">
        <v>26</v>
      </c>
      <c r="C24" s="4">
        <v>60</v>
      </c>
      <c r="D24" s="4">
        <v>6</v>
      </c>
      <c r="E24" s="4">
        <v>0.57599999999999996</v>
      </c>
      <c r="F24" s="4">
        <v>59.92</v>
      </c>
      <c r="G24" s="15">
        <v>277692450</v>
      </c>
    </row>
    <row r="25" spans="1:7">
      <c r="A25" s="4" t="s">
        <v>9</v>
      </c>
      <c r="B25" s="5" t="s">
        <v>27</v>
      </c>
      <c r="C25" s="4">
        <v>60</v>
      </c>
      <c r="D25" s="4">
        <v>5</v>
      </c>
      <c r="E25" s="4">
        <v>0.48</v>
      </c>
      <c r="F25" s="4">
        <v>54.56</v>
      </c>
      <c r="G25" s="15">
        <v>277691993</v>
      </c>
    </row>
    <row r="26" spans="1:7">
      <c r="A26" s="4" t="s">
        <v>12</v>
      </c>
      <c r="B26" s="5" t="s">
        <v>28</v>
      </c>
      <c r="C26" s="4">
        <v>60</v>
      </c>
      <c r="D26" s="4">
        <v>7</v>
      </c>
      <c r="E26" s="4">
        <v>0.67200000000000004</v>
      </c>
      <c r="F26" s="4">
        <v>62.76</v>
      </c>
      <c r="G26" s="15">
        <v>277691186</v>
      </c>
    </row>
    <row r="27" spans="1:7">
      <c r="A27" s="4" t="s">
        <v>9</v>
      </c>
      <c r="B27" s="5" t="s">
        <v>29</v>
      </c>
      <c r="C27" s="4">
        <v>48</v>
      </c>
      <c r="D27" s="4">
        <v>4</v>
      </c>
      <c r="E27" s="4">
        <v>0.38400000000000001</v>
      </c>
      <c r="F27" s="4">
        <v>43.42</v>
      </c>
      <c r="G27" s="15">
        <v>277689101</v>
      </c>
    </row>
    <row r="28" spans="1:7">
      <c r="A28" s="4" t="s">
        <v>30</v>
      </c>
      <c r="B28" s="5" t="s">
        <v>31</v>
      </c>
      <c r="C28" s="4">
        <v>120</v>
      </c>
      <c r="D28" s="4">
        <v>11</v>
      </c>
      <c r="E28" s="4">
        <v>1.056</v>
      </c>
      <c r="F28" s="4">
        <v>119.88</v>
      </c>
      <c r="G28" s="15">
        <v>277714102</v>
      </c>
    </row>
    <row r="29" spans="1:7">
      <c r="A29" s="4" t="s">
        <v>30</v>
      </c>
      <c r="B29" s="5" t="s">
        <v>32</v>
      </c>
      <c r="C29" s="4">
        <v>120</v>
      </c>
      <c r="D29" s="4">
        <v>11</v>
      </c>
      <c r="E29" s="4">
        <v>1.056</v>
      </c>
      <c r="F29" s="4">
        <v>119.46</v>
      </c>
      <c r="G29" s="15">
        <v>277733890</v>
      </c>
    </row>
    <row r="30" spans="1:7">
      <c r="A30" s="4" t="s">
        <v>30</v>
      </c>
      <c r="B30" s="5" t="s">
        <v>33</v>
      </c>
      <c r="C30" s="4">
        <v>132</v>
      </c>
      <c r="D30" s="4">
        <v>12</v>
      </c>
      <c r="E30" s="4">
        <v>1.1519999999999999</v>
      </c>
      <c r="F30" s="4">
        <v>131.32</v>
      </c>
      <c r="G30" s="15">
        <v>277734203</v>
      </c>
    </row>
    <row r="31" spans="1:7">
      <c r="A31" s="4" t="s">
        <v>30</v>
      </c>
      <c r="B31" s="5" t="s">
        <v>34</v>
      </c>
      <c r="C31" s="4">
        <v>96</v>
      </c>
      <c r="D31" s="4">
        <v>9</v>
      </c>
      <c r="E31" s="4">
        <v>0.86399999999999999</v>
      </c>
      <c r="F31" s="4">
        <v>98.4</v>
      </c>
      <c r="G31" s="15">
        <v>277714323</v>
      </c>
    </row>
    <row r="32" spans="1:7">
      <c r="A32" s="4" t="s">
        <v>30</v>
      </c>
      <c r="B32" s="5" t="s">
        <v>35</v>
      </c>
      <c r="C32" s="4">
        <v>156</v>
      </c>
      <c r="D32" s="4">
        <v>14</v>
      </c>
      <c r="E32" s="4">
        <v>1.3440000000000001</v>
      </c>
      <c r="F32" s="4">
        <v>151.91999999999999</v>
      </c>
      <c r="G32" s="15">
        <v>277828423</v>
      </c>
    </row>
    <row r="33" spans="1:7">
      <c r="A33" s="4" t="s">
        <v>30</v>
      </c>
      <c r="B33" s="5" t="s">
        <v>36</v>
      </c>
      <c r="C33" s="4">
        <v>40</v>
      </c>
      <c r="D33" s="4">
        <v>4</v>
      </c>
      <c r="E33" s="4">
        <v>0.38400000000000001</v>
      </c>
      <c r="F33" s="4">
        <v>42.02</v>
      </c>
      <c r="G33" s="15">
        <v>277833441</v>
      </c>
    </row>
    <row r="34" spans="1:7">
      <c r="A34" s="4" t="s">
        <v>38</v>
      </c>
      <c r="B34" s="5" t="s">
        <v>39</v>
      </c>
      <c r="C34" s="4">
        <v>180</v>
      </c>
      <c r="D34" s="4">
        <v>16</v>
      </c>
      <c r="E34" s="4">
        <v>1.536</v>
      </c>
      <c r="F34" s="4">
        <v>174.66</v>
      </c>
      <c r="G34" s="15">
        <v>277831621</v>
      </c>
    </row>
    <row r="35" spans="1:7">
      <c r="A35" s="4" t="s">
        <v>40</v>
      </c>
      <c r="B35" s="5" t="s">
        <v>41</v>
      </c>
      <c r="C35" s="4">
        <v>192</v>
      </c>
      <c r="D35" s="4">
        <v>19</v>
      </c>
      <c r="E35" s="4">
        <v>1.8240000000000001</v>
      </c>
      <c r="F35" s="4">
        <v>193.42</v>
      </c>
      <c r="G35" s="15">
        <v>277733116</v>
      </c>
    </row>
    <row r="36" spans="1:7">
      <c r="A36" s="4" t="s">
        <v>42</v>
      </c>
      <c r="B36" s="5" t="s">
        <v>43</v>
      </c>
      <c r="C36" s="4">
        <v>32</v>
      </c>
      <c r="D36" s="4">
        <v>3</v>
      </c>
      <c r="E36" s="4">
        <v>0.28799999999999998</v>
      </c>
      <c r="F36" s="4">
        <v>30.51</v>
      </c>
      <c r="G36" s="15">
        <v>277722955</v>
      </c>
    </row>
    <row r="37" spans="1:7">
      <c r="A37" s="4" t="s">
        <v>42</v>
      </c>
      <c r="B37" s="5" t="s">
        <v>44</v>
      </c>
      <c r="C37" s="4">
        <v>16</v>
      </c>
      <c r="D37" s="4">
        <v>2</v>
      </c>
      <c r="E37" s="4">
        <v>0.192</v>
      </c>
      <c r="F37" s="4">
        <v>16.38</v>
      </c>
      <c r="G37" s="15">
        <v>277723250</v>
      </c>
    </row>
    <row r="38" spans="1:7">
      <c r="A38" s="4" t="s">
        <v>42</v>
      </c>
      <c r="B38" s="5" t="s">
        <v>45</v>
      </c>
      <c r="C38" s="4">
        <v>65</v>
      </c>
      <c r="D38" s="4">
        <v>5</v>
      </c>
      <c r="E38" s="4">
        <v>0.48</v>
      </c>
      <c r="F38" s="4">
        <v>55.16</v>
      </c>
      <c r="G38" s="15">
        <v>277725000</v>
      </c>
    </row>
    <row r="39" spans="1:7">
      <c r="A39" s="4" t="s">
        <v>42</v>
      </c>
      <c r="B39" s="5" t="s">
        <v>46</v>
      </c>
      <c r="C39" s="4">
        <v>65</v>
      </c>
      <c r="D39" s="4">
        <v>5</v>
      </c>
      <c r="E39" s="4">
        <v>0.48</v>
      </c>
      <c r="F39" s="4">
        <v>57.74</v>
      </c>
      <c r="G39" s="15">
        <v>277723832</v>
      </c>
    </row>
    <row r="40" spans="1:7">
      <c r="A40" s="4" t="s">
        <v>42</v>
      </c>
      <c r="B40" s="5" t="s">
        <v>47</v>
      </c>
      <c r="C40" s="4">
        <v>57</v>
      </c>
      <c r="D40" s="4">
        <v>4</v>
      </c>
      <c r="E40" s="4">
        <v>0.38400000000000001</v>
      </c>
      <c r="F40" s="4">
        <v>48.64</v>
      </c>
      <c r="G40" s="15">
        <v>277724086</v>
      </c>
    </row>
    <row r="41" spans="1:7">
      <c r="A41" s="4" t="s">
        <v>48</v>
      </c>
      <c r="B41" s="5" t="s">
        <v>49</v>
      </c>
      <c r="C41" s="4">
        <v>48</v>
      </c>
      <c r="D41" s="4">
        <v>5</v>
      </c>
      <c r="E41" s="4">
        <v>0.48</v>
      </c>
      <c r="F41" s="4">
        <v>48.46</v>
      </c>
      <c r="G41" s="15">
        <v>277733444</v>
      </c>
    </row>
    <row r="42" spans="1:7">
      <c r="A42" s="4" t="s">
        <v>50</v>
      </c>
      <c r="B42" s="5" t="s">
        <v>51</v>
      </c>
      <c r="C42" s="4">
        <v>108</v>
      </c>
      <c r="D42" s="4">
        <v>11</v>
      </c>
      <c r="E42" s="4">
        <v>1.056</v>
      </c>
      <c r="F42" s="4">
        <v>111.82</v>
      </c>
      <c r="G42" s="15">
        <v>277731274</v>
      </c>
    </row>
    <row r="43" spans="1:7">
      <c r="A43" s="4" t="s">
        <v>50</v>
      </c>
      <c r="B43" s="5" t="s">
        <v>52</v>
      </c>
      <c r="C43" s="4">
        <v>204</v>
      </c>
      <c r="D43" s="4">
        <v>21</v>
      </c>
      <c r="E43" s="4">
        <v>2.016</v>
      </c>
      <c r="F43" s="4">
        <v>208.11</v>
      </c>
      <c r="G43" s="15">
        <v>277731392</v>
      </c>
    </row>
    <row r="44" spans="1:7">
      <c r="A44" s="4" t="s">
        <v>50</v>
      </c>
      <c r="B44" s="5" t="s">
        <v>53</v>
      </c>
      <c r="C44" s="4">
        <v>180</v>
      </c>
      <c r="D44" s="4">
        <v>18</v>
      </c>
      <c r="E44" s="4">
        <v>1.728</v>
      </c>
      <c r="F44" s="4">
        <v>179.48</v>
      </c>
      <c r="G44" s="15">
        <v>277731576</v>
      </c>
    </row>
    <row r="45" spans="1:7">
      <c r="A45" s="4" t="s">
        <v>9</v>
      </c>
      <c r="B45" s="5" t="s">
        <v>63</v>
      </c>
      <c r="C45" s="4">
        <v>366</v>
      </c>
      <c r="D45" s="4">
        <v>36</v>
      </c>
      <c r="E45" s="4">
        <v>3.456</v>
      </c>
      <c r="F45" s="4">
        <v>386.96</v>
      </c>
      <c r="G45" s="15">
        <v>281106862</v>
      </c>
    </row>
    <row r="46" spans="1:7">
      <c r="A46" s="4" t="s">
        <v>40</v>
      </c>
      <c r="B46" s="5" t="s">
        <v>62</v>
      </c>
      <c r="C46" s="4">
        <v>260</v>
      </c>
      <c r="D46" s="4">
        <v>22</v>
      </c>
      <c r="E46" s="4">
        <v>2.1120000000000001</v>
      </c>
      <c r="F46" s="4">
        <v>250.66</v>
      </c>
      <c r="G46" s="15">
        <v>283022924</v>
      </c>
    </row>
    <row r="47" spans="1:7">
      <c r="A47" s="4" t="s">
        <v>30</v>
      </c>
      <c r="B47" s="5" t="s">
        <v>64</v>
      </c>
      <c r="C47" s="4">
        <v>60</v>
      </c>
      <c r="D47" s="4">
        <v>6</v>
      </c>
      <c r="E47" s="4">
        <v>0.57599999999999996</v>
      </c>
      <c r="F47" s="4">
        <v>61.8</v>
      </c>
      <c r="G47" s="15" t="s">
        <v>92</v>
      </c>
    </row>
    <row r="48" spans="1:7">
      <c r="A48" s="4" t="s">
        <v>30</v>
      </c>
      <c r="B48" s="5" t="s">
        <v>65</v>
      </c>
      <c r="C48" s="4">
        <v>36</v>
      </c>
      <c r="D48" s="4">
        <v>4</v>
      </c>
      <c r="E48" s="4">
        <v>0.38400000000000001</v>
      </c>
      <c r="F48" s="4">
        <v>36.92</v>
      </c>
      <c r="G48" s="15" t="s">
        <v>92</v>
      </c>
    </row>
    <row r="49" spans="1:7">
      <c r="A49" s="4" t="s">
        <v>30</v>
      </c>
      <c r="B49" s="5" t="s">
        <v>66</v>
      </c>
      <c r="C49" s="4">
        <v>60</v>
      </c>
      <c r="D49" s="4">
        <v>6</v>
      </c>
      <c r="E49" s="4">
        <v>0.57599999999999996</v>
      </c>
      <c r="F49" s="4">
        <v>61.74</v>
      </c>
      <c r="G49" s="15" t="s">
        <v>92</v>
      </c>
    </row>
    <row r="50" spans="1:7">
      <c r="A50" s="4" t="s">
        <v>30</v>
      </c>
      <c r="B50" s="5" t="s">
        <v>67</v>
      </c>
      <c r="C50" s="4">
        <v>48</v>
      </c>
      <c r="D50" s="4">
        <v>5</v>
      </c>
      <c r="E50" s="4">
        <v>0.48</v>
      </c>
      <c r="F50" s="4">
        <v>50.32</v>
      </c>
      <c r="G50" s="15" t="s">
        <v>92</v>
      </c>
    </row>
    <row r="51" spans="1:7">
      <c r="A51" s="4" t="s">
        <v>30</v>
      </c>
      <c r="B51" s="5" t="s">
        <v>54</v>
      </c>
      <c r="C51" s="4">
        <v>84</v>
      </c>
      <c r="D51" s="4">
        <v>8</v>
      </c>
      <c r="E51" s="4">
        <v>0.76800000000000002</v>
      </c>
      <c r="F51" s="4">
        <v>881.1</v>
      </c>
      <c r="G51" s="15">
        <v>293429511</v>
      </c>
    </row>
    <row r="52" spans="1:7">
      <c r="A52" s="4" t="s">
        <v>56</v>
      </c>
      <c r="B52" s="5" t="s">
        <v>57</v>
      </c>
      <c r="C52" s="4">
        <v>526</v>
      </c>
      <c r="D52" s="4">
        <v>44</v>
      </c>
      <c r="E52" s="4">
        <v>4.2240000000000002</v>
      </c>
      <c r="F52" s="4">
        <v>493.5</v>
      </c>
      <c r="G52" s="15">
        <v>290500405</v>
      </c>
    </row>
    <row r="53" spans="1:7">
      <c r="A53" s="4" t="s">
        <v>55</v>
      </c>
      <c r="B53" s="5" t="s">
        <v>93</v>
      </c>
      <c r="C53" s="6">
        <v>1439</v>
      </c>
      <c r="D53" s="4">
        <v>143</v>
      </c>
      <c r="E53" s="4">
        <v>13.728</v>
      </c>
      <c r="F53" s="4">
        <v>1514</v>
      </c>
      <c r="G53" s="15" t="s">
        <v>92</v>
      </c>
    </row>
    <row r="54" spans="1:7">
      <c r="A54" s="4" t="s">
        <v>58</v>
      </c>
      <c r="B54" s="5" t="s">
        <v>59</v>
      </c>
      <c r="C54" s="4">
        <v>42</v>
      </c>
      <c r="D54" s="4">
        <v>4</v>
      </c>
      <c r="E54" s="4">
        <v>0.38400000000000001</v>
      </c>
      <c r="F54" s="4">
        <v>40.04</v>
      </c>
      <c r="G54" s="15" t="s">
        <v>94</v>
      </c>
    </row>
    <row r="55" spans="1:7">
      <c r="A55" s="4" t="s">
        <v>60</v>
      </c>
      <c r="B55" s="5" t="s">
        <v>61</v>
      </c>
      <c r="C55" s="4">
        <v>171</v>
      </c>
      <c r="D55" s="4">
        <v>16</v>
      </c>
      <c r="E55" s="4">
        <v>1.536</v>
      </c>
      <c r="F55" s="4">
        <v>166.76</v>
      </c>
      <c r="G55" s="15" t="s">
        <v>95</v>
      </c>
    </row>
    <row r="56" spans="1:7">
      <c r="A56" s="4" t="s">
        <v>9</v>
      </c>
      <c r="B56" s="5" t="s">
        <v>68</v>
      </c>
      <c r="C56" s="4">
        <v>72</v>
      </c>
      <c r="D56" s="4">
        <v>5</v>
      </c>
      <c r="E56" s="4">
        <v>0.48</v>
      </c>
      <c r="F56" s="4">
        <v>65.12</v>
      </c>
      <c r="G56" s="15">
        <v>292320825</v>
      </c>
    </row>
    <row r="57" spans="1:7">
      <c r="A57" s="4" t="s">
        <v>9</v>
      </c>
      <c r="B57" s="5" t="s">
        <v>69</v>
      </c>
      <c r="C57" s="4">
        <v>12</v>
      </c>
      <c r="D57" s="4">
        <v>1</v>
      </c>
      <c r="E57" s="4">
        <v>9.6000000000000002E-2</v>
      </c>
      <c r="F57" s="4">
        <v>10.72</v>
      </c>
      <c r="G57" s="15">
        <v>292320895</v>
      </c>
    </row>
    <row r="58" spans="1:7">
      <c r="A58" s="4" t="s">
        <v>9</v>
      </c>
      <c r="B58" s="5" t="s">
        <v>70</v>
      </c>
      <c r="C58" s="4">
        <v>48</v>
      </c>
      <c r="D58" s="4">
        <v>4</v>
      </c>
      <c r="E58" s="4">
        <v>0.38400000000000001</v>
      </c>
      <c r="F58" s="4">
        <v>43</v>
      </c>
      <c r="G58" s="15">
        <v>292321271</v>
      </c>
    </row>
    <row r="59" spans="1:7">
      <c r="A59" s="4" t="s">
        <v>9</v>
      </c>
      <c r="B59" s="5" t="s">
        <v>71</v>
      </c>
      <c r="C59" s="4">
        <v>96</v>
      </c>
      <c r="D59" s="4">
        <v>7</v>
      </c>
      <c r="E59" s="4">
        <v>0.67200000000000004</v>
      </c>
      <c r="F59" s="4">
        <v>86.76</v>
      </c>
      <c r="G59" s="15">
        <v>292321363</v>
      </c>
    </row>
    <row r="60" spans="1:7">
      <c r="A60" s="4" t="s">
        <v>40</v>
      </c>
      <c r="B60" s="5" t="s">
        <v>72</v>
      </c>
      <c r="C60" s="4">
        <v>10</v>
      </c>
      <c r="D60" s="4">
        <v>1</v>
      </c>
      <c r="E60" s="4">
        <v>9.6000000000000002E-2</v>
      </c>
      <c r="F60" s="4">
        <v>10.84</v>
      </c>
      <c r="G60" s="15">
        <v>173608890</v>
      </c>
    </row>
    <row r="61" spans="1:7">
      <c r="A61" s="4" t="s">
        <v>9</v>
      </c>
      <c r="B61" s="5" t="s">
        <v>96</v>
      </c>
      <c r="C61" s="4">
        <v>274</v>
      </c>
      <c r="D61" s="4">
        <v>25</v>
      </c>
      <c r="E61" s="4">
        <v>2.5299999999999998</v>
      </c>
      <c r="F61" s="4">
        <v>274.7</v>
      </c>
      <c r="G61" s="15">
        <v>187051911</v>
      </c>
    </row>
    <row r="62" spans="1:7">
      <c r="A62" s="4" t="s">
        <v>48</v>
      </c>
      <c r="B62" s="5" t="s">
        <v>74</v>
      </c>
      <c r="C62" s="4">
        <v>11</v>
      </c>
      <c r="D62" s="4">
        <v>1</v>
      </c>
      <c r="E62" s="4">
        <v>9.6000000000000002E-2</v>
      </c>
      <c r="F62" s="4">
        <v>11.38</v>
      </c>
      <c r="G62" s="15">
        <v>187039904</v>
      </c>
    </row>
    <row r="63" spans="1:7">
      <c r="A63" s="4" t="s">
        <v>40</v>
      </c>
      <c r="B63" s="5" t="s">
        <v>75</v>
      </c>
      <c r="C63" s="4">
        <v>120</v>
      </c>
      <c r="D63" s="4">
        <v>11</v>
      </c>
      <c r="E63" s="4">
        <v>1.056</v>
      </c>
      <c r="F63" s="4">
        <v>123</v>
      </c>
      <c r="G63" s="15">
        <v>188223173</v>
      </c>
    </row>
    <row r="64" spans="1:7">
      <c r="A64" s="4" t="s">
        <v>40</v>
      </c>
      <c r="B64" s="5" t="s">
        <v>76</v>
      </c>
      <c r="C64" s="4">
        <v>4</v>
      </c>
      <c r="D64" s="4">
        <v>1</v>
      </c>
      <c r="E64" s="4">
        <v>5.8000000000000003E-2</v>
      </c>
      <c r="F64" s="4">
        <v>5.2</v>
      </c>
      <c r="G64" s="15">
        <v>190294075</v>
      </c>
    </row>
    <row r="65" spans="1:7">
      <c r="A65" s="4" t="s">
        <v>48</v>
      </c>
      <c r="B65" s="5" t="s">
        <v>77</v>
      </c>
      <c r="C65" s="4">
        <v>2</v>
      </c>
      <c r="D65" s="4">
        <v>1</v>
      </c>
      <c r="E65" s="4">
        <v>2.1999999999999999E-2</v>
      </c>
      <c r="F65" s="4">
        <v>2.5499999999999998</v>
      </c>
      <c r="G65" s="15">
        <v>190323011</v>
      </c>
    </row>
    <row r="66" spans="1:7">
      <c r="A66" s="4" t="s">
        <v>38</v>
      </c>
      <c r="B66" s="5" t="s">
        <v>133</v>
      </c>
      <c r="C66" s="4">
        <v>414</v>
      </c>
      <c r="D66" s="4">
        <v>33</v>
      </c>
      <c r="E66" s="4">
        <v>3.1680000000000001</v>
      </c>
      <c r="F66" s="4">
        <v>398.98</v>
      </c>
      <c r="G66" s="4" t="s">
        <v>134</v>
      </c>
    </row>
    <row r="67" spans="1:7">
      <c r="A67" s="4" t="s">
        <v>58</v>
      </c>
      <c r="B67" s="5" t="s">
        <v>135</v>
      </c>
      <c r="C67" s="4">
        <v>2</v>
      </c>
      <c r="D67" s="4">
        <v>1</v>
      </c>
      <c r="E67" s="4">
        <v>2.3560000000000001E-2</v>
      </c>
      <c r="F67" s="4">
        <v>2.5</v>
      </c>
      <c r="G67" s="4" t="s">
        <v>136</v>
      </c>
    </row>
    <row r="68" spans="1:7">
      <c r="A68" s="4"/>
      <c r="B68" s="5"/>
      <c r="C68" s="4"/>
      <c r="D68" s="4"/>
      <c r="E68" s="4"/>
      <c r="F68" s="4"/>
      <c r="G68" s="4"/>
    </row>
    <row r="69" spans="1:7">
      <c r="A69" s="4"/>
      <c r="B69" s="5"/>
      <c r="C69" s="4"/>
      <c r="D69" s="4"/>
      <c r="E69" s="4"/>
      <c r="F69" s="4"/>
      <c r="G69" s="4"/>
    </row>
    <row r="70" spans="1:7">
      <c r="A70" s="4"/>
      <c r="B70" s="4" t="s">
        <v>97</v>
      </c>
      <c r="C70" s="4">
        <f>SUM(C8:C69)</f>
        <v>7974</v>
      </c>
      <c r="D70" s="4">
        <f t="shared" ref="D70:F70" si="0">SUM(D8:D69)</f>
        <v>721</v>
      </c>
      <c r="E70" s="4">
        <f t="shared" si="0"/>
        <v>70.677560000000028</v>
      </c>
      <c r="F70" s="4">
        <f t="shared" si="0"/>
        <v>8708.0800000000017</v>
      </c>
      <c r="G70" s="4"/>
    </row>
    <row r="73" spans="1:7">
      <c r="A73" t="s">
        <v>98</v>
      </c>
      <c r="B73" t="s">
        <v>99</v>
      </c>
      <c r="C73">
        <v>6770</v>
      </c>
    </row>
    <row r="74" spans="1:7">
      <c r="B74" t="s">
        <v>100</v>
      </c>
      <c r="C74">
        <v>1065</v>
      </c>
    </row>
    <row r="75" spans="1:7">
      <c r="B75" t="s">
        <v>101</v>
      </c>
      <c r="C75">
        <v>1523</v>
      </c>
    </row>
    <row r="76" spans="1:7">
      <c r="B76" t="s">
        <v>97</v>
      </c>
      <c r="C76">
        <f>SUM(C73:C75)</f>
        <v>9358</v>
      </c>
    </row>
    <row r="78" spans="1:7">
      <c r="B78" t="s">
        <v>78</v>
      </c>
      <c r="C78">
        <v>16511</v>
      </c>
    </row>
    <row r="79" spans="1:7">
      <c r="B79" t="s">
        <v>102</v>
      </c>
      <c r="C79">
        <f>C78-C76-C70+C98</f>
        <v>0</v>
      </c>
    </row>
    <row r="84" spans="1:7">
      <c r="A84" t="s">
        <v>103</v>
      </c>
    </row>
    <row r="85" spans="1:7">
      <c r="A85" s="4" t="s">
        <v>84</v>
      </c>
      <c r="B85" s="5" t="s">
        <v>85</v>
      </c>
      <c r="C85" s="4" t="s">
        <v>86</v>
      </c>
      <c r="D85" s="4" t="s">
        <v>87</v>
      </c>
      <c r="E85" s="4" t="s">
        <v>37</v>
      </c>
      <c r="F85" s="4" t="s">
        <v>88</v>
      </c>
      <c r="G85" s="4" t="s">
        <v>89</v>
      </c>
    </row>
    <row r="86" spans="1:7">
      <c r="A86" s="4" t="s">
        <v>48</v>
      </c>
      <c r="B86" s="5" t="s">
        <v>104</v>
      </c>
      <c r="C86" s="4">
        <v>48</v>
      </c>
      <c r="D86" s="4">
        <v>5</v>
      </c>
      <c r="E86" s="4">
        <v>0.48</v>
      </c>
      <c r="F86" s="4">
        <v>48.46</v>
      </c>
      <c r="G86" s="7"/>
    </row>
    <row r="87" spans="1:7">
      <c r="A87" s="4" t="s">
        <v>12</v>
      </c>
      <c r="B87" s="5" t="s">
        <v>105</v>
      </c>
      <c r="C87" s="4">
        <v>36</v>
      </c>
      <c r="D87" s="4">
        <v>4</v>
      </c>
      <c r="E87" s="4">
        <v>0.38400000000000001</v>
      </c>
      <c r="F87" s="4">
        <v>38.380000000000003</v>
      </c>
      <c r="G87" s="7">
        <v>353839614</v>
      </c>
    </row>
    <row r="88" spans="1:7">
      <c r="A88" s="4" t="s">
        <v>30</v>
      </c>
      <c r="B88" s="5" t="s">
        <v>106</v>
      </c>
      <c r="C88" s="4">
        <v>120</v>
      </c>
      <c r="D88" s="4">
        <v>11</v>
      </c>
      <c r="E88" s="4">
        <v>1.056</v>
      </c>
      <c r="F88" s="4">
        <v>119.88</v>
      </c>
      <c r="G88" s="7">
        <v>137508210</v>
      </c>
    </row>
    <row r="89" spans="1:7">
      <c r="A89" s="4" t="s">
        <v>30</v>
      </c>
      <c r="B89" s="5" t="s">
        <v>107</v>
      </c>
      <c r="C89" s="4">
        <v>85</v>
      </c>
      <c r="D89" s="4">
        <v>8</v>
      </c>
      <c r="E89" s="4">
        <v>0.76800000000000002</v>
      </c>
      <c r="F89" s="4">
        <v>98.4</v>
      </c>
      <c r="G89" s="7">
        <v>335240296</v>
      </c>
    </row>
    <row r="90" spans="1:7">
      <c r="A90" s="4" t="s">
        <v>30</v>
      </c>
      <c r="B90" s="5" t="s">
        <v>108</v>
      </c>
      <c r="C90" s="4">
        <v>146</v>
      </c>
      <c r="D90" s="4">
        <v>13</v>
      </c>
      <c r="E90" s="4">
        <v>1.248</v>
      </c>
      <c r="F90" s="4">
        <v>151.91999999999999</v>
      </c>
      <c r="G90" s="7">
        <v>335239029</v>
      </c>
    </row>
    <row r="91" spans="1:7">
      <c r="A91" s="4" t="s">
        <v>42</v>
      </c>
      <c r="B91" s="5" t="s">
        <v>109</v>
      </c>
      <c r="C91" s="4">
        <v>16</v>
      </c>
      <c r="D91" s="4">
        <v>2</v>
      </c>
      <c r="E91" s="4">
        <v>0.192</v>
      </c>
      <c r="F91" s="4">
        <v>16.38</v>
      </c>
      <c r="G91" s="7">
        <v>661955780</v>
      </c>
    </row>
    <row r="92" spans="1:7">
      <c r="A92" s="4" t="s">
        <v>55</v>
      </c>
      <c r="B92" s="5" t="s">
        <v>110</v>
      </c>
      <c r="C92" s="4">
        <v>263</v>
      </c>
      <c r="D92" s="4">
        <v>31</v>
      </c>
      <c r="E92" s="4">
        <v>1.68</v>
      </c>
      <c r="F92" s="4">
        <v>337.8</v>
      </c>
      <c r="G92" s="7">
        <v>451241980</v>
      </c>
    </row>
    <row r="93" spans="1:7">
      <c r="A93" s="4" t="s">
        <v>40</v>
      </c>
      <c r="B93" s="5" t="s">
        <v>111</v>
      </c>
      <c r="C93" s="4">
        <v>15</v>
      </c>
      <c r="D93" s="4">
        <v>2</v>
      </c>
      <c r="E93" s="4">
        <v>0.192</v>
      </c>
      <c r="F93" s="4">
        <v>13.5</v>
      </c>
      <c r="G93" s="4"/>
    </row>
    <row r="94" spans="1:7">
      <c r="A94" s="4" t="s">
        <v>112</v>
      </c>
      <c r="B94" s="5" t="s">
        <v>113</v>
      </c>
      <c r="C94" s="4">
        <v>92</v>
      </c>
      <c r="D94" s="4">
        <v>10</v>
      </c>
      <c r="E94" s="4">
        <v>1.083</v>
      </c>
      <c r="F94" s="4">
        <v>109.18</v>
      </c>
      <c r="G94" s="4"/>
    </row>
    <row r="95" spans="1:7">
      <c r="A95" s="4" t="s">
        <v>40</v>
      </c>
      <c r="B95" s="5" t="s">
        <v>114</v>
      </c>
      <c r="C95" s="4"/>
      <c r="D95" s="4"/>
      <c r="E95" s="4"/>
      <c r="F95" s="4"/>
      <c r="G95" s="7" t="s">
        <v>115</v>
      </c>
    </row>
    <row r="96" spans="1:7">
      <c r="A96" s="4" t="s">
        <v>58</v>
      </c>
      <c r="B96" s="5" t="s">
        <v>116</v>
      </c>
      <c r="C96" s="4"/>
      <c r="D96" s="4"/>
      <c r="E96" s="4"/>
      <c r="F96" s="4"/>
      <c r="G96" s="7" t="s">
        <v>117</v>
      </c>
    </row>
    <row r="97" spans="1:7">
      <c r="A97" s="4" t="s">
        <v>73</v>
      </c>
      <c r="B97" s="5" t="s">
        <v>118</v>
      </c>
      <c r="C97" s="4"/>
      <c r="D97" s="4"/>
      <c r="E97" s="4"/>
      <c r="F97" s="4"/>
      <c r="G97" s="4"/>
    </row>
    <row r="98" spans="1:7">
      <c r="C98">
        <f>SUM(C86:C97)</f>
        <v>821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D101" sqref="D101"/>
    </sheetView>
  </sheetViews>
  <sheetFormatPr defaultRowHeight="15"/>
  <cols>
    <col min="1" max="1" width="12.85546875" bestFit="1" customWidth="1"/>
    <col min="2" max="2" width="9.85546875" bestFit="1" customWidth="1"/>
    <col min="4" max="4" width="17.85546875" bestFit="1" customWidth="1"/>
    <col min="6" max="6" width="26.140625" customWidth="1"/>
    <col min="7" max="18" width="5.7109375" customWidth="1"/>
  </cols>
  <sheetData>
    <row r="1" spans="1:18">
      <c r="F1" t="s">
        <v>85</v>
      </c>
      <c r="G1" t="s">
        <v>119</v>
      </c>
    </row>
    <row r="2" spans="1:18">
      <c r="A2" t="s">
        <v>85</v>
      </c>
      <c r="B2" t="s">
        <v>120</v>
      </c>
      <c r="C2" t="s">
        <v>121</v>
      </c>
      <c r="D2" t="s">
        <v>122</v>
      </c>
    </row>
    <row r="3" spans="1:18">
      <c r="A3" t="s">
        <v>123</v>
      </c>
      <c r="B3" t="s">
        <v>5</v>
      </c>
      <c r="C3">
        <v>6.5</v>
      </c>
      <c r="D3">
        <v>1</v>
      </c>
      <c r="F3" t="s">
        <v>124</v>
      </c>
      <c r="G3" t="s">
        <v>125</v>
      </c>
    </row>
    <row r="4" spans="1:18">
      <c r="A4" t="s">
        <v>123</v>
      </c>
      <c r="B4" t="s">
        <v>5</v>
      </c>
      <c r="C4">
        <v>7</v>
      </c>
      <c r="D4">
        <v>1</v>
      </c>
      <c r="F4" t="s">
        <v>126</v>
      </c>
      <c r="G4">
        <v>3.5</v>
      </c>
      <c r="H4">
        <v>4</v>
      </c>
      <c r="I4">
        <v>5</v>
      </c>
      <c r="J4">
        <v>6</v>
      </c>
      <c r="K4">
        <v>6.5</v>
      </c>
      <c r="L4">
        <v>7</v>
      </c>
      <c r="M4">
        <v>8</v>
      </c>
      <c r="N4">
        <v>9</v>
      </c>
      <c r="O4">
        <v>9.5</v>
      </c>
      <c r="P4">
        <v>10</v>
      </c>
      <c r="Q4" t="s">
        <v>127</v>
      </c>
      <c r="R4" t="s">
        <v>128</v>
      </c>
    </row>
    <row r="5" spans="1:18">
      <c r="A5" t="s">
        <v>123</v>
      </c>
      <c r="B5" t="s">
        <v>5</v>
      </c>
      <c r="C5">
        <v>9</v>
      </c>
      <c r="D5">
        <v>1</v>
      </c>
      <c r="F5" s="8" t="s">
        <v>7</v>
      </c>
      <c r="G5" s="9">
        <v>1</v>
      </c>
      <c r="H5" s="9"/>
      <c r="I5" s="9">
        <v>1</v>
      </c>
      <c r="J5" s="9">
        <v>1</v>
      </c>
      <c r="K5" s="9">
        <v>1</v>
      </c>
      <c r="L5" s="9">
        <v>1</v>
      </c>
      <c r="M5" s="9"/>
      <c r="N5" s="9"/>
      <c r="O5" s="9"/>
      <c r="P5" s="9"/>
      <c r="Q5" s="9"/>
      <c r="R5" s="9">
        <v>5</v>
      </c>
    </row>
    <row r="6" spans="1:18">
      <c r="A6" t="s">
        <v>123</v>
      </c>
      <c r="B6" t="s">
        <v>5</v>
      </c>
      <c r="C6">
        <v>9.5</v>
      </c>
      <c r="D6">
        <v>1</v>
      </c>
      <c r="F6" s="8" t="s">
        <v>6</v>
      </c>
      <c r="G6" s="9">
        <v>1</v>
      </c>
      <c r="H6" s="9">
        <v>1</v>
      </c>
      <c r="I6" s="9">
        <v>1</v>
      </c>
      <c r="J6" s="9"/>
      <c r="K6" s="9">
        <v>1</v>
      </c>
      <c r="L6" s="9">
        <v>1</v>
      </c>
      <c r="M6" s="9"/>
      <c r="N6" s="9"/>
      <c r="O6" s="9"/>
      <c r="P6" s="9"/>
      <c r="Q6" s="9"/>
      <c r="R6" s="9">
        <v>5</v>
      </c>
    </row>
    <row r="7" spans="1:18">
      <c r="A7" t="s">
        <v>123</v>
      </c>
      <c r="B7" t="s">
        <v>5</v>
      </c>
      <c r="C7">
        <v>10</v>
      </c>
      <c r="D7">
        <v>1</v>
      </c>
      <c r="F7" s="8" t="s">
        <v>8</v>
      </c>
      <c r="G7" s="9"/>
      <c r="H7" s="9"/>
      <c r="I7" s="9"/>
      <c r="J7" s="9"/>
      <c r="K7" s="9"/>
      <c r="L7" s="9"/>
      <c r="M7" s="9"/>
      <c r="N7" s="9"/>
      <c r="O7" s="9">
        <v>1</v>
      </c>
      <c r="P7" s="9">
        <v>1</v>
      </c>
      <c r="Q7" s="9"/>
      <c r="R7" s="9">
        <v>2</v>
      </c>
    </row>
    <row r="8" spans="1:18">
      <c r="A8" t="s">
        <v>123</v>
      </c>
      <c r="B8" t="s">
        <v>6</v>
      </c>
      <c r="C8">
        <v>5</v>
      </c>
      <c r="D8">
        <v>1</v>
      </c>
      <c r="F8" s="8" t="s">
        <v>1</v>
      </c>
      <c r="G8" s="9">
        <v>1</v>
      </c>
      <c r="H8" s="9"/>
      <c r="I8" s="9"/>
      <c r="J8" s="9"/>
      <c r="K8" s="9"/>
      <c r="L8" s="9">
        <v>1</v>
      </c>
      <c r="M8" s="9"/>
      <c r="N8" s="9">
        <v>1</v>
      </c>
      <c r="O8" s="9"/>
      <c r="P8" s="9"/>
      <c r="Q8" s="9"/>
      <c r="R8" s="9">
        <v>3</v>
      </c>
    </row>
    <row r="9" spans="1:18">
      <c r="A9" t="s">
        <v>123</v>
      </c>
      <c r="B9" t="s">
        <v>6</v>
      </c>
      <c r="C9">
        <v>6.5</v>
      </c>
      <c r="D9">
        <v>1</v>
      </c>
      <c r="F9" s="8" t="s">
        <v>4</v>
      </c>
      <c r="G9" s="9"/>
      <c r="H9" s="9"/>
      <c r="I9" s="9"/>
      <c r="J9" s="9"/>
      <c r="K9" s="9"/>
      <c r="L9" s="9"/>
      <c r="M9" s="9">
        <v>1</v>
      </c>
      <c r="N9" s="9"/>
      <c r="O9" s="9"/>
      <c r="P9" s="9"/>
      <c r="Q9" s="9"/>
      <c r="R9" s="9">
        <v>1</v>
      </c>
    </row>
    <row r="10" spans="1:18">
      <c r="A10" s="1" t="s">
        <v>129</v>
      </c>
      <c r="B10" t="s">
        <v>4</v>
      </c>
      <c r="C10">
        <v>8</v>
      </c>
      <c r="D10">
        <v>1</v>
      </c>
      <c r="F10" s="8" t="s">
        <v>5</v>
      </c>
      <c r="G10" s="9"/>
      <c r="H10" s="9"/>
      <c r="I10" s="9"/>
      <c r="J10" s="9"/>
      <c r="K10" s="9">
        <v>1</v>
      </c>
      <c r="L10" s="9">
        <v>1</v>
      </c>
      <c r="M10" s="9"/>
      <c r="N10" s="9">
        <v>1</v>
      </c>
      <c r="O10" s="9">
        <v>1</v>
      </c>
      <c r="P10" s="9">
        <v>1</v>
      </c>
      <c r="Q10" s="9"/>
      <c r="R10" s="9">
        <v>5</v>
      </c>
    </row>
    <row r="11" spans="1:18">
      <c r="A11" s="1" t="s">
        <v>129</v>
      </c>
      <c r="B11" t="s">
        <v>7</v>
      </c>
      <c r="C11">
        <v>3.5</v>
      </c>
      <c r="D11">
        <v>1</v>
      </c>
      <c r="F11" s="8" t="s">
        <v>2</v>
      </c>
      <c r="G11" s="9"/>
      <c r="H11" s="9"/>
      <c r="I11" s="9">
        <v>1</v>
      </c>
      <c r="J11" s="9"/>
      <c r="K11" s="9"/>
      <c r="L11" s="9"/>
      <c r="M11" s="9"/>
      <c r="N11" s="9"/>
      <c r="O11" s="9">
        <v>1</v>
      </c>
      <c r="P11" s="9"/>
      <c r="Q11" s="9"/>
      <c r="R11" s="9">
        <v>2</v>
      </c>
    </row>
    <row r="12" spans="1:18">
      <c r="A12" s="1" t="s">
        <v>129</v>
      </c>
      <c r="B12" t="s">
        <v>7</v>
      </c>
      <c r="C12">
        <v>6</v>
      </c>
      <c r="D12">
        <v>1</v>
      </c>
      <c r="F12" s="8" t="s">
        <v>127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>
      <c r="A13" s="1" t="s">
        <v>129</v>
      </c>
      <c r="B13" t="s">
        <v>7</v>
      </c>
      <c r="C13">
        <v>6.5</v>
      </c>
      <c r="D13">
        <v>1</v>
      </c>
      <c r="F13" s="8" t="s">
        <v>128</v>
      </c>
      <c r="G13" s="9">
        <v>3</v>
      </c>
      <c r="H13" s="9">
        <v>1</v>
      </c>
      <c r="I13" s="9">
        <v>3</v>
      </c>
      <c r="J13" s="9">
        <v>1</v>
      </c>
      <c r="K13" s="9">
        <v>3</v>
      </c>
      <c r="L13" s="9">
        <v>4</v>
      </c>
      <c r="M13" s="9">
        <v>1</v>
      </c>
      <c r="N13" s="9">
        <v>2</v>
      </c>
      <c r="O13" s="9">
        <v>3</v>
      </c>
      <c r="P13" s="9">
        <v>2</v>
      </c>
      <c r="Q13" s="9"/>
      <c r="R13" s="9">
        <v>23</v>
      </c>
    </row>
    <row r="14" spans="1:18">
      <c r="A14" s="1" t="s">
        <v>129</v>
      </c>
      <c r="B14" t="s">
        <v>7</v>
      </c>
      <c r="C14">
        <v>7</v>
      </c>
      <c r="D14">
        <v>1</v>
      </c>
    </row>
    <row r="15" spans="1:18">
      <c r="A15" s="1" t="s">
        <v>129</v>
      </c>
      <c r="B15" t="s">
        <v>8</v>
      </c>
      <c r="C15">
        <v>9.5</v>
      </c>
      <c r="D15">
        <v>1</v>
      </c>
    </row>
    <row r="16" spans="1:18">
      <c r="A16" s="1" t="s">
        <v>129</v>
      </c>
      <c r="B16" t="s">
        <v>8</v>
      </c>
      <c r="C16">
        <v>10</v>
      </c>
      <c r="D16">
        <v>1</v>
      </c>
      <c r="F16" s="10" t="s">
        <v>131</v>
      </c>
      <c r="G16" s="11">
        <v>36</v>
      </c>
      <c r="H16" s="11">
        <v>37</v>
      </c>
      <c r="I16" s="11">
        <v>38</v>
      </c>
      <c r="J16" s="11">
        <v>39</v>
      </c>
      <c r="K16" s="11">
        <v>40</v>
      </c>
      <c r="L16" s="11">
        <v>41</v>
      </c>
      <c r="M16" s="11">
        <v>42</v>
      </c>
      <c r="N16" s="11">
        <v>43</v>
      </c>
      <c r="O16" s="11">
        <v>44</v>
      </c>
      <c r="P16" s="11">
        <v>45</v>
      </c>
    </row>
    <row r="17" spans="1:18">
      <c r="A17" s="1" t="s">
        <v>130</v>
      </c>
      <c r="B17" t="s">
        <v>1</v>
      </c>
      <c r="C17">
        <v>3.5</v>
      </c>
      <c r="D17">
        <v>1</v>
      </c>
      <c r="F17" s="10" t="s">
        <v>131</v>
      </c>
      <c r="G17" s="11">
        <v>3.5</v>
      </c>
      <c r="H17" s="11">
        <v>4</v>
      </c>
      <c r="I17" s="11">
        <v>5</v>
      </c>
      <c r="J17" s="11">
        <v>6</v>
      </c>
      <c r="K17" s="11">
        <v>6.5</v>
      </c>
      <c r="L17" s="11">
        <v>7</v>
      </c>
      <c r="M17" s="11">
        <v>8</v>
      </c>
      <c r="N17" s="11">
        <v>9</v>
      </c>
      <c r="O17" s="11">
        <v>9.5</v>
      </c>
      <c r="P17" s="11">
        <v>10</v>
      </c>
      <c r="Q17" s="1"/>
    </row>
    <row r="18" spans="1:18">
      <c r="A18" s="1" t="s">
        <v>130</v>
      </c>
      <c r="B18" t="s">
        <v>1</v>
      </c>
      <c r="C18">
        <v>7</v>
      </c>
      <c r="D18">
        <v>2</v>
      </c>
      <c r="F18" s="10" t="s">
        <v>7</v>
      </c>
      <c r="G18" s="7">
        <v>1</v>
      </c>
      <c r="H18" s="7"/>
      <c r="I18" s="7">
        <v>1</v>
      </c>
      <c r="J18" s="7">
        <v>1</v>
      </c>
      <c r="K18" s="7">
        <v>1</v>
      </c>
      <c r="L18" s="7">
        <v>1</v>
      </c>
      <c r="M18" s="7"/>
      <c r="N18" s="7"/>
      <c r="O18" s="7"/>
      <c r="P18" s="7"/>
    </row>
    <row r="19" spans="1:18">
      <c r="A19" s="1" t="s">
        <v>130</v>
      </c>
      <c r="B19" t="s">
        <v>1</v>
      </c>
      <c r="C19">
        <v>9</v>
      </c>
      <c r="D19">
        <v>1</v>
      </c>
      <c r="F19" s="10" t="s">
        <v>6</v>
      </c>
      <c r="G19" s="7">
        <v>1</v>
      </c>
      <c r="H19" s="7">
        <v>1</v>
      </c>
      <c r="I19" s="7">
        <v>1</v>
      </c>
      <c r="J19" s="7"/>
      <c r="K19" s="7">
        <v>1</v>
      </c>
      <c r="L19" s="7">
        <v>1</v>
      </c>
      <c r="M19" s="7"/>
      <c r="N19" s="7"/>
      <c r="O19" s="7"/>
      <c r="P19" s="7"/>
    </row>
    <row r="20" spans="1:18">
      <c r="A20" s="1" t="s">
        <v>130</v>
      </c>
      <c r="B20" t="s">
        <v>2</v>
      </c>
      <c r="C20">
        <v>5</v>
      </c>
      <c r="D20">
        <v>1</v>
      </c>
      <c r="F20" s="10" t="s">
        <v>8</v>
      </c>
      <c r="G20" s="7"/>
      <c r="H20" s="7"/>
      <c r="I20" s="7"/>
      <c r="J20" s="7"/>
      <c r="K20" s="7"/>
      <c r="L20" s="7"/>
      <c r="M20" s="7"/>
      <c r="N20" s="7"/>
      <c r="O20" s="7">
        <v>1</v>
      </c>
      <c r="P20" s="7">
        <v>1</v>
      </c>
    </row>
    <row r="21" spans="1:18">
      <c r="A21" s="1" t="s">
        <v>130</v>
      </c>
      <c r="B21" t="s">
        <v>2</v>
      </c>
      <c r="C21">
        <v>9.5</v>
      </c>
      <c r="D21">
        <v>2</v>
      </c>
      <c r="F21" s="10" t="s">
        <v>1</v>
      </c>
      <c r="G21" s="7">
        <v>1</v>
      </c>
      <c r="H21" s="7"/>
      <c r="I21" s="7"/>
      <c r="J21" s="7"/>
      <c r="K21" s="7"/>
      <c r="L21" s="7">
        <v>1</v>
      </c>
      <c r="M21" s="7"/>
      <c r="N21" s="7">
        <v>1</v>
      </c>
      <c r="O21" s="7"/>
      <c r="P21" s="7"/>
    </row>
    <row r="22" spans="1:18">
      <c r="A22" s="1" t="s">
        <v>130</v>
      </c>
      <c r="B22" t="s">
        <v>7</v>
      </c>
      <c r="C22">
        <v>5</v>
      </c>
      <c r="D22">
        <v>2</v>
      </c>
      <c r="F22" s="10" t="s">
        <v>4</v>
      </c>
      <c r="G22" s="7"/>
      <c r="H22" s="7"/>
      <c r="I22" s="7"/>
      <c r="J22" s="7"/>
      <c r="K22" s="7"/>
      <c r="L22" s="7"/>
      <c r="M22" s="7">
        <v>1</v>
      </c>
      <c r="N22" s="7"/>
      <c r="O22" s="7"/>
      <c r="P22" s="7"/>
    </row>
    <row r="23" spans="1:18">
      <c r="A23" s="1" t="s">
        <v>130</v>
      </c>
      <c r="B23" t="s">
        <v>6</v>
      </c>
      <c r="C23">
        <v>3.5</v>
      </c>
      <c r="D23">
        <v>1</v>
      </c>
      <c r="F23" s="10" t="s">
        <v>5</v>
      </c>
      <c r="G23" s="7"/>
      <c r="H23" s="7"/>
      <c r="I23" s="7"/>
      <c r="J23" s="7"/>
      <c r="K23" s="7">
        <v>1</v>
      </c>
      <c r="L23" s="7">
        <v>1</v>
      </c>
      <c r="M23" s="7"/>
      <c r="N23" s="7">
        <v>1</v>
      </c>
      <c r="O23" s="7">
        <v>1</v>
      </c>
      <c r="P23" s="7">
        <v>1</v>
      </c>
    </row>
    <row r="24" spans="1:18">
      <c r="A24" s="1" t="s">
        <v>130</v>
      </c>
      <c r="B24" t="s">
        <v>6</v>
      </c>
      <c r="C24">
        <v>4</v>
      </c>
      <c r="D24">
        <v>2</v>
      </c>
      <c r="F24" s="10" t="s">
        <v>2</v>
      </c>
      <c r="G24" s="7"/>
      <c r="H24" s="7"/>
      <c r="I24" s="7">
        <v>1</v>
      </c>
      <c r="J24" s="7"/>
      <c r="K24" s="7"/>
      <c r="L24" s="7"/>
      <c r="M24" s="7"/>
      <c r="N24" s="7"/>
      <c r="O24" s="7">
        <v>1</v>
      </c>
      <c r="P24" s="7"/>
    </row>
    <row r="25" spans="1:18">
      <c r="A25" s="1" t="s">
        <v>130</v>
      </c>
      <c r="B25" t="s">
        <v>6</v>
      </c>
      <c r="C25">
        <v>7</v>
      </c>
      <c r="D25">
        <v>1</v>
      </c>
      <c r="F25" s="12" t="s">
        <v>97</v>
      </c>
      <c r="G25" s="13">
        <v>3</v>
      </c>
      <c r="H25" s="13">
        <v>1</v>
      </c>
      <c r="I25" s="13">
        <v>3</v>
      </c>
      <c r="J25" s="13">
        <v>1</v>
      </c>
      <c r="K25" s="13">
        <v>3</v>
      </c>
      <c r="L25" s="13">
        <v>4</v>
      </c>
      <c r="M25" s="13">
        <v>1</v>
      </c>
      <c r="N25" s="13">
        <v>2</v>
      </c>
      <c r="O25" s="13">
        <v>3</v>
      </c>
      <c r="P25" s="13">
        <v>2</v>
      </c>
      <c r="Q25" s="1">
        <f>SUM(G25:P25)</f>
        <v>23</v>
      </c>
      <c r="R25" s="1"/>
    </row>
    <row r="26" spans="1:18">
      <c r="A26" s="1" t="s">
        <v>132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Summary and Accessory</vt:lpstr>
      <vt:lpstr>inner box damage</vt:lpstr>
    </vt:vector>
  </TitlesOfParts>
  <Company>bata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2020-12-10T14:29:37Z</cp:lastPrinted>
  <dcterms:created xsi:type="dcterms:W3CDTF">2017-10-17T10:08:26Z</dcterms:created>
  <dcterms:modified xsi:type="dcterms:W3CDTF">2020-12-16T09:21:12Z</dcterms:modified>
</cp:coreProperties>
</file>